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ichardkappa\Dropbox\Blog\"/>
    </mc:Choice>
  </mc:AlternateContent>
  <bookViews>
    <workbookView xWindow="0" yWindow="0" windowWidth="20490" windowHeight="8910"/>
  </bookViews>
  <sheets>
    <sheet name="Dog &amp; Duck Inputs" sheetId="3" r:id="rId1"/>
    <sheet name="Calc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B4" i="4" s="1"/>
  <c r="B17" i="3" l="1"/>
  <c r="B5" i="4"/>
  <c r="U4" i="4"/>
  <c r="E6" i="4"/>
  <c r="D7" i="4" s="1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S104" i="4"/>
  <c r="U104" i="4"/>
  <c r="S102" i="4"/>
  <c r="U102" i="4"/>
  <c r="S103" i="4"/>
  <c r="U103" i="4"/>
  <c r="S98" i="4"/>
  <c r="U98" i="4"/>
  <c r="S99" i="4"/>
  <c r="U99" i="4"/>
  <c r="S100" i="4"/>
  <c r="U100" i="4"/>
  <c r="S101" i="4"/>
  <c r="U101" i="4"/>
  <c r="S85" i="4"/>
  <c r="U85" i="4"/>
  <c r="S86" i="4"/>
  <c r="U86" i="4"/>
  <c r="S87" i="4"/>
  <c r="U87" i="4"/>
  <c r="S88" i="4"/>
  <c r="U88" i="4"/>
  <c r="S89" i="4"/>
  <c r="U89" i="4"/>
  <c r="S90" i="4"/>
  <c r="U90" i="4"/>
  <c r="S91" i="4"/>
  <c r="U91" i="4"/>
  <c r="S92" i="4"/>
  <c r="U92" i="4"/>
  <c r="S93" i="4"/>
  <c r="U93" i="4"/>
  <c r="S94" i="4"/>
  <c r="U94" i="4"/>
  <c r="S95" i="4"/>
  <c r="U95" i="4"/>
  <c r="S96" i="4"/>
  <c r="U96" i="4"/>
  <c r="S97" i="4"/>
  <c r="U97" i="4"/>
  <c r="B7" i="4" l="1"/>
  <c r="S38" i="4"/>
  <c r="U38" i="4"/>
  <c r="S39" i="4"/>
  <c r="U39" i="4"/>
  <c r="S40" i="4"/>
  <c r="U40" i="4"/>
  <c r="S41" i="4"/>
  <c r="U41" i="4"/>
  <c r="S42" i="4"/>
  <c r="U42" i="4"/>
  <c r="S43" i="4"/>
  <c r="U43" i="4"/>
  <c r="S44" i="4"/>
  <c r="U44" i="4"/>
  <c r="S45" i="4"/>
  <c r="U45" i="4"/>
  <c r="S46" i="4"/>
  <c r="U46" i="4"/>
  <c r="S47" i="4"/>
  <c r="U47" i="4"/>
  <c r="S48" i="4"/>
  <c r="U48" i="4"/>
  <c r="S49" i="4"/>
  <c r="U49" i="4"/>
  <c r="S50" i="4"/>
  <c r="U50" i="4"/>
  <c r="S51" i="4"/>
  <c r="U51" i="4"/>
  <c r="S52" i="4"/>
  <c r="U52" i="4"/>
  <c r="S53" i="4"/>
  <c r="U53" i="4"/>
  <c r="S54" i="4"/>
  <c r="U54" i="4"/>
  <c r="S55" i="4"/>
  <c r="U55" i="4"/>
  <c r="S56" i="4"/>
  <c r="U56" i="4"/>
  <c r="S57" i="4"/>
  <c r="U57" i="4"/>
  <c r="S58" i="4"/>
  <c r="U58" i="4"/>
  <c r="S59" i="4"/>
  <c r="U59" i="4"/>
  <c r="S60" i="4"/>
  <c r="U60" i="4"/>
  <c r="S61" i="4"/>
  <c r="U61" i="4"/>
  <c r="S62" i="4"/>
  <c r="U62" i="4"/>
  <c r="S63" i="4"/>
  <c r="U63" i="4"/>
  <c r="S64" i="4"/>
  <c r="U64" i="4"/>
  <c r="S65" i="4"/>
  <c r="U65" i="4"/>
  <c r="S66" i="4"/>
  <c r="U66" i="4"/>
  <c r="S67" i="4"/>
  <c r="U67" i="4"/>
  <c r="S68" i="4"/>
  <c r="U68" i="4"/>
  <c r="S69" i="4"/>
  <c r="U69" i="4"/>
  <c r="S70" i="4"/>
  <c r="U70" i="4"/>
  <c r="S71" i="4"/>
  <c r="U71" i="4"/>
  <c r="S72" i="4"/>
  <c r="U72" i="4"/>
  <c r="S73" i="4"/>
  <c r="U73" i="4"/>
  <c r="S74" i="4"/>
  <c r="U74" i="4"/>
  <c r="S75" i="4"/>
  <c r="U75" i="4"/>
  <c r="S76" i="4"/>
  <c r="U76" i="4"/>
  <c r="S77" i="4"/>
  <c r="U77" i="4"/>
  <c r="S78" i="4"/>
  <c r="U78" i="4"/>
  <c r="S79" i="4"/>
  <c r="U79" i="4"/>
  <c r="S80" i="4"/>
  <c r="U80" i="4"/>
  <c r="S81" i="4"/>
  <c r="U81" i="4"/>
  <c r="S82" i="4"/>
  <c r="U82" i="4"/>
  <c r="S83" i="4"/>
  <c r="U83" i="4"/>
  <c r="S84" i="4"/>
  <c r="U84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I4" i="4" l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N4" i="4"/>
  <c r="N5" i="4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J24" i="4" l="1"/>
  <c r="K24" i="4"/>
  <c r="J5" i="4"/>
  <c r="J9" i="4"/>
  <c r="J13" i="4"/>
  <c r="J17" i="4"/>
  <c r="J21" i="4"/>
  <c r="J7" i="4"/>
  <c r="J11" i="4"/>
  <c r="J15" i="4"/>
  <c r="J19" i="4"/>
  <c r="J23" i="4"/>
  <c r="J4" i="4"/>
  <c r="K8" i="4"/>
  <c r="K12" i="4"/>
  <c r="B6" i="4"/>
  <c r="B11" i="4" l="1"/>
  <c r="B16" i="4"/>
  <c r="M24" i="4" s="1"/>
  <c r="O24" i="4" s="1"/>
  <c r="K17" i="4"/>
  <c r="K13" i="4"/>
  <c r="K15" i="4"/>
  <c r="K21" i="4"/>
  <c r="K11" i="4"/>
  <c r="K7" i="4"/>
  <c r="K23" i="4"/>
  <c r="K5" i="4"/>
  <c r="J8" i="4"/>
  <c r="K9" i="4"/>
  <c r="J22" i="4"/>
  <c r="K22" i="4"/>
  <c r="K19" i="4"/>
  <c r="K4" i="4"/>
  <c r="K18" i="4"/>
  <c r="J18" i="4"/>
  <c r="J20" i="4"/>
  <c r="K20" i="4"/>
  <c r="K14" i="4"/>
  <c r="J14" i="4"/>
  <c r="J6" i="4"/>
  <c r="K6" i="4"/>
  <c r="J12" i="4"/>
  <c r="J16" i="4"/>
  <c r="K16" i="4"/>
  <c r="J10" i="4"/>
  <c r="K10" i="4"/>
  <c r="AG99" i="4" l="1"/>
  <c r="AG95" i="4"/>
  <c r="AG100" i="4"/>
  <c r="AG86" i="4"/>
  <c r="AG85" i="4"/>
  <c r="AG96" i="4"/>
  <c r="AG92" i="4"/>
  <c r="AG97" i="4"/>
  <c r="AG93" i="4"/>
  <c r="AG102" i="4"/>
  <c r="AG89" i="4"/>
  <c r="AG91" i="4"/>
  <c r="AG90" i="4"/>
  <c r="AG101" i="4"/>
  <c r="AG88" i="4"/>
  <c r="AG87" i="4"/>
  <c r="AG103" i="4"/>
  <c r="AG98" i="4"/>
  <c r="AG94" i="4"/>
  <c r="AG104" i="4"/>
  <c r="AG11" i="4"/>
  <c r="AG84" i="4"/>
  <c r="AG72" i="4"/>
  <c r="AG52" i="4"/>
  <c r="AG42" i="4"/>
  <c r="AG4" i="4"/>
  <c r="AG28" i="4"/>
  <c r="AG31" i="4"/>
  <c r="AG74" i="4"/>
  <c r="AG50" i="4"/>
  <c r="AG29" i="4"/>
  <c r="AG71" i="4"/>
  <c r="AG59" i="4"/>
  <c r="AG51" i="4"/>
  <c r="AG43" i="4"/>
  <c r="AG62" i="4"/>
  <c r="AG13" i="4"/>
  <c r="AG83" i="4"/>
  <c r="AG6" i="4"/>
  <c r="AG14" i="4"/>
  <c r="AG30" i="4"/>
  <c r="AG66" i="4"/>
  <c r="AG48" i="4"/>
  <c r="AG40" i="4"/>
  <c r="AG8" i="4"/>
  <c r="AG16" i="4"/>
  <c r="AG32" i="4"/>
  <c r="AG82" i="4"/>
  <c r="AG70" i="4"/>
  <c r="AG37" i="4"/>
  <c r="AG77" i="4"/>
  <c r="AG67" i="4"/>
  <c r="AG57" i="4"/>
  <c r="AG49" i="4"/>
  <c r="AG41" i="4"/>
  <c r="AG23" i="4"/>
  <c r="AG54" i="4"/>
  <c r="AG17" i="4"/>
  <c r="AG73" i="4"/>
  <c r="AG18" i="4"/>
  <c r="AG34" i="4"/>
  <c r="AG19" i="4"/>
  <c r="AG60" i="4"/>
  <c r="AG46" i="4"/>
  <c r="AG38" i="4"/>
  <c r="AG20" i="4"/>
  <c r="AG36" i="4"/>
  <c r="AG64" i="4"/>
  <c r="AG9" i="4"/>
  <c r="AG75" i="4"/>
  <c r="AG63" i="4"/>
  <c r="AG55" i="4"/>
  <c r="AG47" i="4"/>
  <c r="AG39" i="4"/>
  <c r="AG35" i="4"/>
  <c r="AG76" i="4"/>
  <c r="AG25" i="4"/>
  <c r="AG79" i="4"/>
  <c r="AG69" i="4"/>
  <c r="AG10" i="4"/>
  <c r="AG22" i="4"/>
  <c r="AG27" i="4"/>
  <c r="AG78" i="4"/>
  <c r="AG56" i="4"/>
  <c r="AG44" i="4"/>
  <c r="AG12" i="4"/>
  <c r="AG24" i="4"/>
  <c r="AG15" i="4"/>
  <c r="AG58" i="4"/>
  <c r="AG21" i="4"/>
  <c r="AG81" i="4"/>
  <c r="AG61" i="4"/>
  <c r="AG53" i="4"/>
  <c r="AG45" i="4"/>
  <c r="AG7" i="4"/>
  <c r="AG80" i="4"/>
  <c r="AG68" i="4"/>
  <c r="AG5" i="4"/>
  <c r="AG33" i="4"/>
  <c r="AG65" i="4"/>
  <c r="AG26" i="4"/>
  <c r="AK92" i="4"/>
  <c r="AI92" i="4" s="1"/>
  <c r="AK96" i="4"/>
  <c r="AI96" i="4" s="1"/>
  <c r="AK104" i="4"/>
  <c r="AI104" i="4" s="1"/>
  <c r="AK88" i="4"/>
  <c r="AI88" i="4" s="1"/>
  <c r="AK97" i="4"/>
  <c r="AI97" i="4" s="1"/>
  <c r="AK93" i="4"/>
  <c r="AI93" i="4" s="1"/>
  <c r="AK91" i="4"/>
  <c r="AI91" i="4" s="1"/>
  <c r="AK102" i="4"/>
  <c r="AK94" i="4"/>
  <c r="AI94" i="4" s="1"/>
  <c r="AK95" i="4"/>
  <c r="AI95" i="4" s="1"/>
  <c r="AK85" i="4"/>
  <c r="AI85" i="4" s="1"/>
  <c r="AK98" i="4"/>
  <c r="AI98" i="4" s="1"/>
  <c r="AK103" i="4"/>
  <c r="AI103" i="4" s="1"/>
  <c r="AK90" i="4"/>
  <c r="AI90" i="4" s="1"/>
  <c r="AK101" i="4"/>
  <c r="AI101" i="4" s="1"/>
  <c r="AK89" i="4"/>
  <c r="AI89" i="4" s="1"/>
  <c r="AK87" i="4"/>
  <c r="AI87" i="4" s="1"/>
  <c r="AK100" i="4"/>
  <c r="AI100" i="4" s="1"/>
  <c r="AK99" i="4"/>
  <c r="AK86" i="4"/>
  <c r="AK35" i="4"/>
  <c r="AI35" i="4" s="1"/>
  <c r="AK58" i="4"/>
  <c r="AI58" i="4" s="1"/>
  <c r="AK48" i="4"/>
  <c r="AI48" i="4" s="1"/>
  <c r="AK40" i="4"/>
  <c r="AI40" i="4" s="1"/>
  <c r="AK8" i="4"/>
  <c r="AI8" i="4" s="1"/>
  <c r="AK16" i="4"/>
  <c r="AK32" i="4"/>
  <c r="AI32" i="4" s="1"/>
  <c r="AK72" i="4"/>
  <c r="AI72" i="4" s="1"/>
  <c r="AK21" i="4"/>
  <c r="AI21" i="4" s="1"/>
  <c r="AK73" i="4"/>
  <c r="AI73" i="4" s="1"/>
  <c r="AK55" i="4"/>
  <c r="AI55" i="4" s="1"/>
  <c r="AK49" i="4"/>
  <c r="AI49" i="4" s="1"/>
  <c r="AK47" i="4"/>
  <c r="AI47" i="4" s="1"/>
  <c r="AK41" i="4"/>
  <c r="AI41" i="4" s="1"/>
  <c r="AK39" i="4"/>
  <c r="AI39" i="4" s="1"/>
  <c r="AK19" i="4"/>
  <c r="AK74" i="4"/>
  <c r="AI74" i="4" s="1"/>
  <c r="AK62" i="4"/>
  <c r="AI62" i="4" s="1"/>
  <c r="AK81" i="4"/>
  <c r="AI81" i="4" s="1"/>
  <c r="AK63" i="4"/>
  <c r="AI63" i="4" s="1"/>
  <c r="AK26" i="4"/>
  <c r="AI26" i="4" s="1"/>
  <c r="AK30" i="4"/>
  <c r="AI30" i="4" s="1"/>
  <c r="AK75" i="4"/>
  <c r="AK23" i="4"/>
  <c r="AI23" i="4" s="1"/>
  <c r="AK70" i="4"/>
  <c r="AK4" i="4"/>
  <c r="AI4" i="4" s="1"/>
  <c r="AK20" i="4"/>
  <c r="AI20" i="4" s="1"/>
  <c r="AK36" i="4"/>
  <c r="AI36" i="4" s="1"/>
  <c r="AK15" i="4"/>
  <c r="AI15" i="4" s="1"/>
  <c r="AK78" i="4"/>
  <c r="AK60" i="4"/>
  <c r="AI60" i="4" s="1"/>
  <c r="AK44" i="4"/>
  <c r="AI44" i="4" s="1"/>
  <c r="AK61" i="4"/>
  <c r="AI61" i="4" s="1"/>
  <c r="AK59" i="4"/>
  <c r="AI59" i="4" s="1"/>
  <c r="AK80" i="4"/>
  <c r="AK5" i="4"/>
  <c r="AI5" i="4" s="1"/>
  <c r="AK17" i="4"/>
  <c r="AI17" i="4" s="1"/>
  <c r="AK37" i="4"/>
  <c r="AI37" i="4" s="1"/>
  <c r="AK67" i="4"/>
  <c r="AI67" i="4" s="1"/>
  <c r="AK14" i="4"/>
  <c r="AI14" i="4" s="1"/>
  <c r="AK50" i="4"/>
  <c r="AI50" i="4" s="1"/>
  <c r="AK9" i="4"/>
  <c r="AI9" i="4" s="1"/>
  <c r="AK18" i="4"/>
  <c r="AK76" i="4"/>
  <c r="AK46" i="4"/>
  <c r="AI46" i="4" s="1"/>
  <c r="AK38" i="4"/>
  <c r="AI38" i="4" s="1"/>
  <c r="AK12" i="4"/>
  <c r="AI12" i="4" s="1"/>
  <c r="AK24" i="4"/>
  <c r="AI24" i="4" s="1"/>
  <c r="AK84" i="4"/>
  <c r="AI84" i="4" s="1"/>
  <c r="AK66" i="4"/>
  <c r="AI66" i="4" s="1"/>
  <c r="AK13" i="4"/>
  <c r="AK79" i="4"/>
  <c r="AI79" i="4" s="1"/>
  <c r="AK65" i="4"/>
  <c r="AI65" i="4" s="1"/>
  <c r="AK53" i="4"/>
  <c r="AI53" i="4" s="1"/>
  <c r="AK51" i="4"/>
  <c r="AI51" i="4" s="1"/>
  <c r="AK45" i="4"/>
  <c r="AI45" i="4" s="1"/>
  <c r="AK43" i="4"/>
  <c r="AI43" i="4" s="1"/>
  <c r="AK7" i="4"/>
  <c r="AI7" i="4" s="1"/>
  <c r="AK31" i="4"/>
  <c r="AI31" i="4" s="1"/>
  <c r="AK68" i="4"/>
  <c r="AI68" i="4" s="1"/>
  <c r="AK56" i="4"/>
  <c r="AI56" i="4" s="1"/>
  <c r="AK42" i="4"/>
  <c r="AI42" i="4" s="1"/>
  <c r="AK29" i="4"/>
  <c r="AI29" i="4" s="1"/>
  <c r="AK71" i="4"/>
  <c r="AI71" i="4" s="1"/>
  <c r="AK57" i="4"/>
  <c r="AI57" i="4" s="1"/>
  <c r="AK6" i="4"/>
  <c r="AI6" i="4" s="1"/>
  <c r="AK22" i="4"/>
  <c r="AI22" i="4" s="1"/>
  <c r="AK34" i="4"/>
  <c r="AI34" i="4" s="1"/>
  <c r="AK11" i="4"/>
  <c r="AI11" i="4" s="1"/>
  <c r="AK82" i="4"/>
  <c r="AK64" i="4"/>
  <c r="AI64" i="4" s="1"/>
  <c r="AK52" i="4"/>
  <c r="AI52" i="4" s="1"/>
  <c r="AK28" i="4"/>
  <c r="AI28" i="4" s="1"/>
  <c r="AK27" i="4"/>
  <c r="AI27" i="4" s="1"/>
  <c r="AK54" i="4"/>
  <c r="AI54" i="4" s="1"/>
  <c r="AK33" i="4"/>
  <c r="AI33" i="4" s="1"/>
  <c r="AK83" i="4"/>
  <c r="AI83" i="4" s="1"/>
  <c r="AK69" i="4"/>
  <c r="AI69" i="4" s="1"/>
  <c r="AK25" i="4"/>
  <c r="AI25" i="4" s="1"/>
  <c r="AK77" i="4"/>
  <c r="AK10" i="4"/>
  <c r="AI10" i="4" s="1"/>
  <c r="M20" i="4"/>
  <c r="O20" i="4" s="1"/>
  <c r="M17" i="4"/>
  <c r="P17" i="4" s="1"/>
  <c r="M14" i="4"/>
  <c r="O14" i="4" s="1"/>
  <c r="M7" i="4"/>
  <c r="P7" i="4" s="1"/>
  <c r="M4" i="4"/>
  <c r="O4" i="4" s="1"/>
  <c r="M13" i="4"/>
  <c r="P13" i="4" s="1"/>
  <c r="M18" i="4"/>
  <c r="O18" i="4" s="1"/>
  <c r="M5" i="4"/>
  <c r="O5" i="4" s="1"/>
  <c r="M10" i="4"/>
  <c r="O10" i="4" s="1"/>
  <c r="M6" i="4"/>
  <c r="O6" i="4" s="1"/>
  <c r="M12" i="4"/>
  <c r="O12" i="4" s="1"/>
  <c r="M19" i="4"/>
  <c r="O19" i="4" s="1"/>
  <c r="M15" i="4"/>
  <c r="P15" i="4" s="1"/>
  <c r="M9" i="4"/>
  <c r="P9" i="4" s="1"/>
  <c r="M8" i="4"/>
  <c r="O8" i="4" s="1"/>
  <c r="M16" i="4"/>
  <c r="O16" i="4" s="1"/>
  <c r="M21" i="4"/>
  <c r="O21" i="4" s="1"/>
  <c r="M22" i="4"/>
  <c r="O22" i="4" s="1"/>
  <c r="P24" i="4"/>
  <c r="M11" i="4"/>
  <c r="P11" i="4" s="1"/>
  <c r="M23" i="4"/>
  <c r="P23" i="4" s="1"/>
  <c r="B12" i="4"/>
  <c r="AI80" i="4" l="1"/>
  <c r="AP103" i="4"/>
  <c r="AP91" i="4"/>
  <c r="AP89" i="4"/>
  <c r="AP87" i="4"/>
  <c r="AP85" i="4"/>
  <c r="AP80" i="4"/>
  <c r="AP102" i="4"/>
  <c r="AP92" i="4"/>
  <c r="AP88" i="4"/>
  <c r="AP96" i="4"/>
  <c r="AP94" i="4"/>
  <c r="AP104" i="4"/>
  <c r="AP95" i="4"/>
  <c r="AP93" i="4"/>
  <c r="AP90" i="4"/>
  <c r="AP100" i="4"/>
  <c r="AP86" i="4"/>
  <c r="AP82" i="4"/>
  <c r="AP84" i="4"/>
  <c r="AP99" i="4"/>
  <c r="AP97" i="4"/>
  <c r="AP81" i="4"/>
  <c r="AP101" i="4"/>
  <c r="AP98" i="4"/>
  <c r="AP83" i="4"/>
  <c r="AI82" i="4"/>
  <c r="Z82" i="4" s="1"/>
  <c r="AI99" i="4"/>
  <c r="Z99" i="4" s="1"/>
  <c r="AI86" i="4"/>
  <c r="Z86" i="4" s="1"/>
  <c r="AI102" i="4"/>
  <c r="Z90" i="4"/>
  <c r="AI75" i="4"/>
  <c r="Z75" i="4" s="1"/>
  <c r="AI78" i="4"/>
  <c r="Z78" i="4" s="1"/>
  <c r="AI77" i="4"/>
  <c r="Z77" i="4" s="1"/>
  <c r="AI76" i="4"/>
  <c r="Z76" i="4" s="1"/>
  <c r="Z73" i="4"/>
  <c r="Z80" i="4"/>
  <c r="Z81" i="4"/>
  <c r="Z94" i="4"/>
  <c r="Z98" i="4"/>
  <c r="Z103" i="4"/>
  <c r="Z65" i="4"/>
  <c r="Z68" i="4"/>
  <c r="Z53" i="4"/>
  <c r="Z21" i="4"/>
  <c r="Z24" i="4"/>
  <c r="Z69" i="4"/>
  <c r="Z35" i="4"/>
  <c r="Z63" i="4"/>
  <c r="Z64" i="4"/>
  <c r="Z38" i="4"/>
  <c r="Z23" i="4"/>
  <c r="Z67" i="4"/>
  <c r="Z40" i="4"/>
  <c r="Z30" i="4"/>
  <c r="Z83" i="4"/>
  <c r="Z43" i="4"/>
  <c r="Z31" i="4"/>
  <c r="Z52" i="4"/>
  <c r="Z104" i="4"/>
  <c r="Z87" i="4"/>
  <c r="Z93" i="4"/>
  <c r="Z92" i="4"/>
  <c r="Z85" i="4"/>
  <c r="Z100" i="4"/>
  <c r="Z61" i="4"/>
  <c r="Z58" i="4"/>
  <c r="Z12" i="4"/>
  <c r="Z27" i="4"/>
  <c r="Z79" i="4"/>
  <c r="Z39" i="4"/>
  <c r="Z46" i="4"/>
  <c r="Z34" i="4"/>
  <c r="Z17" i="4"/>
  <c r="Z41" i="4"/>
  <c r="Z32" i="4"/>
  <c r="Z48" i="4"/>
  <c r="Z14" i="4"/>
  <c r="Z51" i="4"/>
  <c r="Z29" i="4"/>
  <c r="Z28" i="4"/>
  <c r="Z72" i="4"/>
  <c r="Z101" i="4"/>
  <c r="Z89" i="4"/>
  <c r="Z97" i="4"/>
  <c r="Z33" i="4"/>
  <c r="Z7" i="4"/>
  <c r="Z44" i="4"/>
  <c r="Z22" i="4"/>
  <c r="Z25" i="4"/>
  <c r="Z47" i="4"/>
  <c r="Z36" i="4"/>
  <c r="Z60" i="4"/>
  <c r="Z54" i="4"/>
  <c r="Z49" i="4"/>
  <c r="Z37" i="4"/>
  <c r="Z66" i="4"/>
  <c r="Z6" i="4"/>
  <c r="Z62" i="4"/>
  <c r="Z59" i="4"/>
  <c r="Z50" i="4"/>
  <c r="Z4" i="4"/>
  <c r="Z84" i="4"/>
  <c r="Z88" i="4"/>
  <c r="Z91" i="4"/>
  <c r="Z102" i="4"/>
  <c r="Z96" i="4"/>
  <c r="Z95" i="4"/>
  <c r="Z26" i="4"/>
  <c r="Z5" i="4"/>
  <c r="Z45" i="4"/>
  <c r="Z15" i="4"/>
  <c r="Z56" i="4"/>
  <c r="Z10" i="4"/>
  <c r="Z55" i="4"/>
  <c r="Z9" i="4"/>
  <c r="Z20" i="4"/>
  <c r="Z57" i="4"/>
  <c r="Z8" i="4"/>
  <c r="Z71" i="4"/>
  <c r="Z74" i="4"/>
  <c r="Z42" i="4"/>
  <c r="Z11" i="4"/>
  <c r="AI13" i="4"/>
  <c r="Z13" i="4" s="1"/>
  <c r="AI70" i="4"/>
  <c r="Z70" i="4" s="1"/>
  <c r="AI19" i="4"/>
  <c r="Z19" i="4" s="1"/>
  <c r="AI16" i="4"/>
  <c r="Z16" i="4" s="1"/>
  <c r="AI18" i="4"/>
  <c r="Z18" i="4" s="1"/>
  <c r="P20" i="4"/>
  <c r="P4" i="4"/>
  <c r="O17" i="4"/>
  <c r="P5" i="4"/>
  <c r="B13" i="4"/>
  <c r="AJ86" i="4" s="1"/>
  <c r="AP75" i="4"/>
  <c r="AP74" i="4"/>
  <c r="AP78" i="4"/>
  <c r="AP65" i="4"/>
  <c r="AP64" i="4"/>
  <c r="AP69" i="4"/>
  <c r="AP73" i="4"/>
  <c r="AP79" i="4"/>
  <c r="AP71" i="4"/>
  <c r="AP72" i="4"/>
  <c r="AP66" i="4"/>
  <c r="AP63" i="4"/>
  <c r="AP70" i="4"/>
  <c r="AP68" i="4"/>
  <c r="AP76" i="4"/>
  <c r="AP77" i="4"/>
  <c r="AP67" i="4"/>
  <c r="P6" i="4"/>
  <c r="AP60" i="4"/>
  <c r="AP44" i="4"/>
  <c r="AP18" i="4"/>
  <c r="AP27" i="4"/>
  <c r="AP61" i="4"/>
  <c r="AP25" i="4"/>
  <c r="AP22" i="4"/>
  <c r="AP28" i="4"/>
  <c r="AP62" i="4"/>
  <c r="AP29" i="4"/>
  <c r="AP51" i="4"/>
  <c r="AP26" i="4"/>
  <c r="AP31" i="4"/>
  <c r="AP57" i="4"/>
  <c r="AP33" i="4"/>
  <c r="AP30" i="4"/>
  <c r="AP32" i="4"/>
  <c r="AP58" i="4"/>
  <c r="AP21" i="4"/>
  <c r="AP55" i="4"/>
  <c r="AP11" i="4"/>
  <c r="AP45" i="4"/>
  <c r="AP43" i="4"/>
  <c r="AP12" i="4"/>
  <c r="AP46" i="4"/>
  <c r="AP56" i="4"/>
  <c r="AP40" i="4"/>
  <c r="AP15" i="4"/>
  <c r="AP41" i="4"/>
  <c r="AP39" i="4"/>
  <c r="AP16" i="4"/>
  <c r="AP42" i="4"/>
  <c r="AP50" i="4"/>
  <c r="AP8" i="4"/>
  <c r="AP49" i="4"/>
  <c r="AP7" i="4"/>
  <c r="AP9" i="4"/>
  <c r="AP38" i="4"/>
  <c r="AP20" i="4"/>
  <c r="AP13" i="4"/>
  <c r="AP19" i="4"/>
  <c r="AP37" i="4"/>
  <c r="AP6" i="4"/>
  <c r="AP24" i="4"/>
  <c r="AP17" i="4"/>
  <c r="AP36" i="4"/>
  <c r="AP35" i="4"/>
  <c r="AP14" i="4"/>
  <c r="AP10" i="4"/>
  <c r="AP48" i="4"/>
  <c r="AP54" i="4"/>
  <c r="AP4" i="4"/>
  <c r="AP53" i="4"/>
  <c r="AP34" i="4"/>
  <c r="AP5" i="4"/>
  <c r="AP59" i="4"/>
  <c r="AP47" i="4"/>
  <c r="AP52" i="4"/>
  <c r="AP23" i="4"/>
  <c r="P14" i="4"/>
  <c r="P12" i="4"/>
  <c r="O7" i="4"/>
  <c r="P19" i="4"/>
  <c r="P18" i="4"/>
  <c r="P16" i="4"/>
  <c r="O11" i="4"/>
  <c r="P22" i="4"/>
  <c r="O13" i="4"/>
  <c r="O9" i="4"/>
  <c r="P21" i="4"/>
  <c r="O23" i="4"/>
  <c r="P10" i="4"/>
  <c r="P8" i="4"/>
  <c r="O15" i="4"/>
  <c r="AJ71" i="4" l="1"/>
  <c r="AJ89" i="4"/>
  <c r="AJ70" i="4"/>
  <c r="AJ81" i="4"/>
  <c r="AJ75" i="4"/>
  <c r="AJ77" i="4"/>
  <c r="AJ93" i="4"/>
  <c r="AJ73" i="4"/>
  <c r="AJ72" i="4"/>
  <c r="AJ82" i="4"/>
  <c r="AJ85" i="4"/>
  <c r="AJ97" i="4"/>
  <c r="AJ92" i="4"/>
  <c r="AJ80" i="4"/>
  <c r="AJ95" i="4"/>
  <c r="AJ79" i="4"/>
  <c r="AJ83" i="4"/>
  <c r="AJ90" i="4"/>
  <c r="AJ87" i="4"/>
  <c r="AJ76" i="4"/>
  <c r="AJ103" i="4"/>
  <c r="AQ81" i="4"/>
  <c r="V81" i="4" s="1"/>
  <c r="AQ86" i="4"/>
  <c r="V86" i="4" s="1"/>
  <c r="AQ102" i="4"/>
  <c r="V102" i="4" s="1"/>
  <c r="AQ103" i="4"/>
  <c r="V103" i="4" s="1"/>
  <c r="AQ84" i="4"/>
  <c r="V84" i="4" s="1"/>
  <c r="AQ100" i="4"/>
  <c r="V100" i="4" s="1"/>
  <c r="AQ101" i="4"/>
  <c r="V101" i="4" s="1"/>
  <c r="AQ97" i="4"/>
  <c r="V97" i="4" s="1"/>
  <c r="AQ87" i="4"/>
  <c r="V87" i="4" s="1"/>
  <c r="AQ92" i="4"/>
  <c r="V92" i="4" s="1"/>
  <c r="AQ82" i="4"/>
  <c r="V82" i="4" s="1"/>
  <c r="AH82" i="4" s="1"/>
  <c r="AQ95" i="4"/>
  <c r="V95" i="4" s="1"/>
  <c r="AQ96" i="4"/>
  <c r="V96" i="4" s="1"/>
  <c r="AQ89" i="4"/>
  <c r="V89" i="4" s="1"/>
  <c r="AQ90" i="4"/>
  <c r="V90" i="4" s="1"/>
  <c r="AQ83" i="4"/>
  <c r="V83" i="4" s="1"/>
  <c r="AQ91" i="4"/>
  <c r="V91" i="4" s="1"/>
  <c r="AQ88" i="4"/>
  <c r="V88" i="4" s="1"/>
  <c r="AQ104" i="4"/>
  <c r="V104" i="4" s="1"/>
  <c r="AQ94" i="4"/>
  <c r="V94" i="4" s="1"/>
  <c r="AQ99" i="4"/>
  <c r="V99" i="4" s="1"/>
  <c r="AQ85" i="4"/>
  <c r="V85" i="4" s="1"/>
  <c r="AQ98" i="4"/>
  <c r="V98" i="4" s="1"/>
  <c r="AQ80" i="4"/>
  <c r="V80" i="4" s="1"/>
  <c r="AQ93" i="4"/>
  <c r="V93" i="4" s="1"/>
  <c r="AJ88" i="4"/>
  <c r="AJ91" i="4"/>
  <c r="AJ94" i="4"/>
  <c r="AJ100" i="4"/>
  <c r="AJ96" i="4"/>
  <c r="AJ74" i="4"/>
  <c r="AJ101" i="4"/>
  <c r="AJ84" i="4"/>
  <c r="AJ98" i="4"/>
  <c r="AJ99" i="4"/>
  <c r="AJ102" i="4"/>
  <c r="AJ78" i="4"/>
  <c r="AJ104" i="4"/>
  <c r="AJ66" i="4"/>
  <c r="AJ65" i="4"/>
  <c r="AJ50" i="4"/>
  <c r="AJ58" i="4"/>
  <c r="AJ59" i="4"/>
  <c r="AJ57" i="4"/>
  <c r="AQ56" i="4"/>
  <c r="AJ61" i="4"/>
  <c r="AJ48" i="4"/>
  <c r="AJ67" i="4"/>
  <c r="AJ69" i="4"/>
  <c r="AJ44" i="4"/>
  <c r="AJ46" i="4"/>
  <c r="AJ51" i="4"/>
  <c r="AJ63" i="4"/>
  <c r="AJ62" i="4"/>
  <c r="AJ53" i="4"/>
  <c r="AJ49" i="4"/>
  <c r="AJ45" i="4"/>
  <c r="AJ56" i="4"/>
  <c r="AJ68" i="4"/>
  <c r="AJ60" i="4"/>
  <c r="AJ55" i="4"/>
  <c r="AJ64" i="4"/>
  <c r="AJ54" i="4"/>
  <c r="AJ47" i="4"/>
  <c r="AJ52" i="4"/>
  <c r="AQ44" i="4"/>
  <c r="V44" i="4" s="1"/>
  <c r="AQ24" i="4"/>
  <c r="V24" i="4" s="1"/>
  <c r="AQ35" i="4"/>
  <c r="AQ59" i="4"/>
  <c r="V59" i="4" s="1"/>
  <c r="AQ62" i="4"/>
  <c r="AQ61" i="4"/>
  <c r="AQ34" i="4"/>
  <c r="V34" i="4" s="1"/>
  <c r="AQ30" i="4"/>
  <c r="V30" i="4" s="1"/>
  <c r="AQ14" i="4"/>
  <c r="V14" i="4" s="1"/>
  <c r="AQ53" i="4"/>
  <c r="V53" i="4" s="1"/>
  <c r="AQ39" i="4"/>
  <c r="V39" i="4" s="1"/>
  <c r="AQ38" i="4"/>
  <c r="AQ37" i="4"/>
  <c r="AQ29" i="4"/>
  <c r="V29" i="4" s="1"/>
  <c r="AQ15" i="4"/>
  <c r="V15" i="4" s="1"/>
  <c r="AQ42" i="4"/>
  <c r="AQ32" i="4"/>
  <c r="AQ6" i="4"/>
  <c r="V6" i="4" s="1"/>
  <c r="AQ12" i="4"/>
  <c r="V12" i="4" s="1"/>
  <c r="AQ4" i="4"/>
  <c r="V4" i="4" s="1"/>
  <c r="AQ43" i="4"/>
  <c r="AQ41" i="4"/>
  <c r="AQ36" i="4"/>
  <c r="V36" i="4" s="1"/>
  <c r="AQ10" i="4"/>
  <c r="V10" i="4" s="1"/>
  <c r="AQ55" i="4"/>
  <c r="AQ33" i="4"/>
  <c r="V33" i="4" s="1"/>
  <c r="AQ27" i="4"/>
  <c r="V27" i="4" s="1"/>
  <c r="AQ25" i="4"/>
  <c r="V25" i="4" s="1"/>
  <c r="AQ7" i="4"/>
  <c r="V7" i="4" s="1"/>
  <c r="AQ5" i="4"/>
  <c r="V5" i="4" s="1"/>
  <c r="AQ52" i="4"/>
  <c r="AQ19" i="4"/>
  <c r="V19" i="4" s="1"/>
  <c r="AQ26" i="4"/>
  <c r="V26" i="4" s="1"/>
  <c r="AQ17" i="4"/>
  <c r="V17" i="4" s="1"/>
  <c r="AQ16" i="4"/>
  <c r="V16" i="4" s="1"/>
  <c r="AQ54" i="4"/>
  <c r="AQ49" i="4"/>
  <c r="V49" i="4" s="1"/>
  <c r="AQ60" i="4"/>
  <c r="V60" i="4" s="1"/>
  <c r="AQ47" i="4"/>
  <c r="AQ50" i="4"/>
  <c r="AQ45" i="4"/>
  <c r="V45" i="4" s="1"/>
  <c r="AQ40" i="4"/>
  <c r="V40" i="4" s="1"/>
  <c r="AQ23" i="4"/>
  <c r="V23" i="4" s="1"/>
  <c r="AQ46" i="4"/>
  <c r="AQ21" i="4"/>
  <c r="V21" i="4" s="1"/>
  <c r="AQ20" i="4"/>
  <c r="V20" i="4" s="1"/>
  <c r="AQ58" i="4"/>
  <c r="AQ57" i="4"/>
  <c r="AQ48" i="4"/>
  <c r="V48" i="4" s="1"/>
  <c r="AQ31" i="4"/>
  <c r="AQ22" i="4"/>
  <c r="V22" i="4" s="1"/>
  <c r="AQ13" i="4"/>
  <c r="V13" i="4" s="1"/>
  <c r="AQ28" i="4"/>
  <c r="V28" i="4" s="1"/>
  <c r="AQ11" i="4"/>
  <c r="V11" i="4" s="1"/>
  <c r="AQ18" i="4"/>
  <c r="V18" i="4" s="1"/>
  <c r="AQ9" i="4"/>
  <c r="V9" i="4" s="1"/>
  <c r="AQ8" i="4"/>
  <c r="V8" i="4" s="1"/>
  <c r="AQ51" i="4"/>
  <c r="V51" i="4" s="1"/>
  <c r="AQ74" i="4"/>
  <c r="V74" i="4" s="1"/>
  <c r="AQ67" i="4"/>
  <c r="AQ79" i="4"/>
  <c r="V79" i="4" s="1"/>
  <c r="AQ68" i="4"/>
  <c r="AQ65" i="4"/>
  <c r="AQ78" i="4"/>
  <c r="AQ75" i="4"/>
  <c r="V75" i="4" s="1"/>
  <c r="AQ72" i="4"/>
  <c r="AQ73" i="4"/>
  <c r="V73" i="4" s="1"/>
  <c r="AQ66" i="4"/>
  <c r="AQ63" i="4"/>
  <c r="AQ76" i="4"/>
  <c r="AQ69" i="4"/>
  <c r="AQ70" i="4"/>
  <c r="AQ71" i="4"/>
  <c r="V71" i="4" s="1"/>
  <c r="AQ64" i="4"/>
  <c r="AQ77" i="4"/>
  <c r="V77" i="4" s="1"/>
  <c r="AA82" i="4" l="1"/>
  <c r="AB82" i="4" s="1"/>
  <c r="AH98" i="4"/>
  <c r="AA98" i="4" s="1"/>
  <c r="X98" i="4"/>
  <c r="AH91" i="4"/>
  <c r="AA91" i="4" s="1"/>
  <c r="W91" i="4"/>
  <c r="AH97" i="4"/>
  <c r="AA97" i="4" s="1"/>
  <c r="X97" i="4"/>
  <c r="AH90" i="4"/>
  <c r="AA90" i="4" s="1"/>
  <c r="W90" i="4"/>
  <c r="X90" i="4"/>
  <c r="AH85" i="4"/>
  <c r="AA85" i="4" s="1"/>
  <c r="X85" i="4"/>
  <c r="W85" i="4"/>
  <c r="AH88" i="4"/>
  <c r="AA88" i="4" s="1"/>
  <c r="W88" i="4"/>
  <c r="X88" i="4"/>
  <c r="AH89" i="4"/>
  <c r="AA89" i="4" s="1"/>
  <c r="W89" i="4"/>
  <c r="X89" i="4"/>
  <c r="AH92" i="4"/>
  <c r="AA92" i="4" s="1"/>
  <c r="X92" i="4"/>
  <c r="W92" i="4"/>
  <c r="AH100" i="4"/>
  <c r="AA100" i="4" s="1"/>
  <c r="W100" i="4"/>
  <c r="X100" i="4"/>
  <c r="AH86" i="4"/>
  <c r="AA86" i="4" s="1"/>
  <c r="X86" i="4"/>
  <c r="W86" i="4"/>
  <c r="AH102" i="4"/>
  <c r="AA102" i="4" s="1"/>
  <c r="W102" i="4"/>
  <c r="X102" i="4"/>
  <c r="AH93" i="4"/>
  <c r="AA93" i="4" s="1"/>
  <c r="W93" i="4"/>
  <c r="X93" i="4"/>
  <c r="AH99" i="4"/>
  <c r="AA99" i="4" s="1"/>
  <c r="W99" i="4"/>
  <c r="X99" i="4"/>
  <c r="AH96" i="4"/>
  <c r="AA96" i="4" s="1"/>
  <c r="X96" i="4"/>
  <c r="W96" i="4"/>
  <c r="AH87" i="4"/>
  <c r="AA87" i="4" s="1"/>
  <c r="X87" i="4"/>
  <c r="W87" i="4"/>
  <c r="AH84" i="4"/>
  <c r="AA84" i="4" s="1"/>
  <c r="W84" i="4"/>
  <c r="X84" i="4"/>
  <c r="AH81" i="4"/>
  <c r="AA81" i="4" s="1"/>
  <c r="W81" i="4"/>
  <c r="X81" i="4"/>
  <c r="AH104" i="4"/>
  <c r="AA104" i="4" s="1"/>
  <c r="X104" i="4"/>
  <c r="W104" i="4"/>
  <c r="AH101" i="4"/>
  <c r="AA101" i="4" s="1"/>
  <c r="X101" i="4"/>
  <c r="W101" i="4"/>
  <c r="AH80" i="4"/>
  <c r="AA80" i="4" s="1"/>
  <c r="X80" i="4"/>
  <c r="W80" i="4"/>
  <c r="AH94" i="4"/>
  <c r="AA94" i="4" s="1"/>
  <c r="W94" i="4"/>
  <c r="X94" i="4"/>
  <c r="AH83" i="4"/>
  <c r="AA83" i="4" s="1"/>
  <c r="W83" i="4"/>
  <c r="X83" i="4"/>
  <c r="AH95" i="4"/>
  <c r="AA95" i="4" s="1"/>
  <c r="X95" i="4"/>
  <c r="W95" i="4"/>
  <c r="AH103" i="4"/>
  <c r="AA103" i="4" s="1"/>
  <c r="X103" i="4"/>
  <c r="W103" i="4"/>
  <c r="W98" i="4"/>
  <c r="W97" i="4"/>
  <c r="W82" i="4"/>
  <c r="AC82" i="4"/>
  <c r="X91" i="4"/>
  <c r="X82" i="4"/>
  <c r="V78" i="4"/>
  <c r="AH78" i="4" s="1"/>
  <c r="AA78" i="4" s="1"/>
  <c r="V32" i="4"/>
  <c r="AH32" i="4" s="1"/>
  <c r="V57" i="4"/>
  <c r="AH57" i="4" s="1"/>
  <c r="AA57" i="4" s="1"/>
  <c r="V54" i="4"/>
  <c r="AH54" i="4" s="1"/>
  <c r="AA54" i="4" s="1"/>
  <c r="V55" i="4"/>
  <c r="AH55" i="4" s="1"/>
  <c r="AA55" i="4" s="1"/>
  <c r="V50" i="4"/>
  <c r="AH50" i="4" s="1"/>
  <c r="AA50" i="4" s="1"/>
  <c r="AH77" i="4"/>
  <c r="AA77" i="4" s="1"/>
  <c r="AH74" i="4"/>
  <c r="AA74" i="4" s="1"/>
  <c r="V61" i="4"/>
  <c r="AH61" i="4" s="1"/>
  <c r="AA61" i="4" s="1"/>
  <c r="V46" i="4"/>
  <c r="AH46" i="4" s="1"/>
  <c r="AA46" i="4" s="1"/>
  <c r="V65" i="4"/>
  <c r="AH65" i="4" s="1"/>
  <c r="AA65" i="4" s="1"/>
  <c r="V58" i="4"/>
  <c r="AH58" i="4" s="1"/>
  <c r="AA58" i="4" s="1"/>
  <c r="V70" i="4"/>
  <c r="AH70" i="4" s="1"/>
  <c r="AA70" i="4" s="1"/>
  <c r="V69" i="4"/>
  <c r="AH69" i="4" s="1"/>
  <c r="AA69" i="4" s="1"/>
  <c r="AH73" i="4"/>
  <c r="AA73" i="4" s="1"/>
  <c r="AH51" i="4"/>
  <c r="AA51" i="4" s="1"/>
  <c r="AH40" i="4"/>
  <c r="AH60" i="4"/>
  <c r="AA60" i="4" s="1"/>
  <c r="AH36" i="4"/>
  <c r="AH39" i="4"/>
  <c r="AH59" i="4"/>
  <c r="AA59" i="4" s="1"/>
  <c r="V66" i="4"/>
  <c r="AH66" i="4" s="1"/>
  <c r="AA66" i="4" s="1"/>
  <c r="V62" i="4"/>
  <c r="AH62" i="4" s="1"/>
  <c r="AA62" i="4" s="1"/>
  <c r="V38" i="4"/>
  <c r="AH38" i="4" s="1"/>
  <c r="V67" i="4"/>
  <c r="AH67" i="4" s="1"/>
  <c r="AA67" i="4" s="1"/>
  <c r="V35" i="4"/>
  <c r="AH35" i="4" s="1"/>
  <c r="V72" i="4"/>
  <c r="AH72" i="4" s="1"/>
  <c r="AA72" i="4" s="1"/>
  <c r="AH71" i="4"/>
  <c r="AA71" i="4" s="1"/>
  <c r="AH75" i="4"/>
  <c r="AA75" i="4" s="1"/>
  <c r="AH79" i="4"/>
  <c r="AA79" i="4" s="1"/>
  <c r="AH48" i="4"/>
  <c r="AA48" i="4" s="1"/>
  <c r="AH45" i="4"/>
  <c r="AA45" i="4" s="1"/>
  <c r="AH33" i="4"/>
  <c r="AH53" i="4"/>
  <c r="AA53" i="4" s="1"/>
  <c r="AH34" i="4"/>
  <c r="V76" i="4"/>
  <c r="AH76" i="4" s="1"/>
  <c r="AA76" i="4" s="1"/>
  <c r="V31" i="4"/>
  <c r="AH31" i="4" s="1"/>
  <c r="V63" i="4"/>
  <c r="AH63" i="4" s="1"/>
  <c r="AA63" i="4" s="1"/>
  <c r="V56" i="4"/>
  <c r="AH56" i="4" s="1"/>
  <c r="AA56" i="4" s="1"/>
  <c r="AC56" i="4" s="1"/>
  <c r="V37" i="4"/>
  <c r="AH37" i="4" s="1"/>
  <c r="V52" i="4"/>
  <c r="AH52" i="4" s="1"/>
  <c r="AA52" i="4" s="1"/>
  <c r="V64" i="4"/>
  <c r="AH64" i="4" s="1"/>
  <c r="AA64" i="4" s="1"/>
  <c r="V43" i="4"/>
  <c r="AH43" i="4" s="1"/>
  <c r="V68" i="4"/>
  <c r="AH68" i="4" s="1"/>
  <c r="AA68" i="4" s="1"/>
  <c r="V42" i="4"/>
  <c r="AH42" i="4" s="1"/>
  <c r="V41" i="4"/>
  <c r="AH41" i="4" s="1"/>
  <c r="V47" i="4"/>
  <c r="AH47" i="4" s="1"/>
  <c r="AA47" i="4" s="1"/>
  <c r="AH4" i="4"/>
  <c r="AJ4" i="4"/>
  <c r="AJ35" i="4"/>
  <c r="AJ41" i="4"/>
  <c r="AJ33" i="4"/>
  <c r="AJ36" i="4"/>
  <c r="AJ34" i="4"/>
  <c r="AJ43" i="4"/>
  <c r="AJ39" i="4"/>
  <c r="AJ37" i="4"/>
  <c r="AJ40" i="4"/>
  <c r="AJ38" i="4"/>
  <c r="AJ32" i="4"/>
  <c r="AJ42" i="4"/>
  <c r="AJ31" i="4"/>
  <c r="AJ5" i="4"/>
  <c r="AH5" i="4"/>
  <c r="AJ18" i="4"/>
  <c r="AH18" i="4"/>
  <c r="AJ22" i="4"/>
  <c r="AH22" i="4"/>
  <c r="AJ23" i="4"/>
  <c r="AH23" i="4"/>
  <c r="AJ16" i="4"/>
  <c r="AH16" i="4"/>
  <c r="AJ7" i="4"/>
  <c r="AH7" i="4"/>
  <c r="AJ30" i="4"/>
  <c r="AH30" i="4"/>
  <c r="AJ24" i="4"/>
  <c r="AH24" i="4"/>
  <c r="AJ9" i="4"/>
  <c r="AH9" i="4"/>
  <c r="AJ6" i="4"/>
  <c r="AH6" i="4"/>
  <c r="AJ11" i="4"/>
  <c r="AH11" i="4"/>
  <c r="AJ20" i="4"/>
  <c r="AH20" i="4"/>
  <c r="AJ17" i="4"/>
  <c r="AH17" i="4"/>
  <c r="AJ10" i="4"/>
  <c r="AH10" i="4"/>
  <c r="AJ25" i="4"/>
  <c r="AH25" i="4"/>
  <c r="AJ14" i="4"/>
  <c r="AH14" i="4"/>
  <c r="AJ13" i="4"/>
  <c r="AH13" i="4"/>
  <c r="AJ19" i="4"/>
  <c r="AH19" i="4"/>
  <c r="AJ29" i="4"/>
  <c r="AH29" i="4"/>
  <c r="AJ8" i="4"/>
  <c r="AH8" i="4"/>
  <c r="AJ28" i="4"/>
  <c r="AH28" i="4"/>
  <c r="AJ21" i="4"/>
  <c r="AH21" i="4"/>
  <c r="W49" i="4"/>
  <c r="AH49" i="4"/>
  <c r="AA49" i="4" s="1"/>
  <c r="AJ26" i="4"/>
  <c r="AH26" i="4"/>
  <c r="AJ27" i="4"/>
  <c r="AH27" i="4"/>
  <c r="AJ12" i="4"/>
  <c r="AH12" i="4"/>
  <c r="AJ15" i="4"/>
  <c r="AH15" i="4"/>
  <c r="W44" i="4"/>
  <c r="AH44" i="4"/>
  <c r="AA44" i="4" s="1"/>
  <c r="W53" i="4"/>
  <c r="X44" i="4"/>
  <c r="X49" i="4"/>
  <c r="W74" i="4"/>
  <c r="X77" i="4"/>
  <c r="X73" i="4"/>
  <c r="W71" i="4"/>
  <c r="W75" i="4"/>
  <c r="X71" i="4"/>
  <c r="X75" i="4"/>
  <c r="W79" i="4"/>
  <c r="X79" i="4"/>
  <c r="W73" i="4"/>
  <c r="W77" i="4"/>
  <c r="X74" i="4"/>
  <c r="W33" i="4"/>
  <c r="X33" i="4"/>
  <c r="W59" i="4"/>
  <c r="W51" i="4"/>
  <c r="X51" i="4"/>
  <c r="W45" i="4"/>
  <c r="X45" i="4"/>
  <c r="X48" i="4"/>
  <c r="W48" i="4"/>
  <c r="X60" i="4"/>
  <c r="W60" i="4"/>
  <c r="X59" i="4"/>
  <c r="X53" i="4"/>
  <c r="AC90" i="4" l="1"/>
  <c r="AB90" i="4"/>
  <c r="AB100" i="4"/>
  <c r="AC100" i="4"/>
  <c r="AB91" i="4"/>
  <c r="AC91" i="4"/>
  <c r="AC97" i="4"/>
  <c r="AB97" i="4"/>
  <c r="AC81" i="4"/>
  <c r="AB81" i="4"/>
  <c r="AB85" i="4"/>
  <c r="AC85" i="4"/>
  <c r="AC83" i="4"/>
  <c r="AB83" i="4"/>
  <c r="AB104" i="4"/>
  <c r="AC104" i="4"/>
  <c r="AB96" i="4"/>
  <c r="AC96" i="4"/>
  <c r="AC86" i="4"/>
  <c r="AB86" i="4"/>
  <c r="AC88" i="4"/>
  <c r="AB88" i="4"/>
  <c r="AC94" i="4"/>
  <c r="AB94" i="4"/>
  <c r="AB99" i="4"/>
  <c r="AC99" i="4"/>
  <c r="X70" i="4"/>
  <c r="AB95" i="4"/>
  <c r="AC95" i="4"/>
  <c r="AC101" i="4"/>
  <c r="AB101" i="4"/>
  <c r="AB87" i="4"/>
  <c r="AC87" i="4"/>
  <c r="AB102" i="4"/>
  <c r="AC102" i="4"/>
  <c r="AB89" i="4"/>
  <c r="AC89" i="4"/>
  <c r="AC98" i="4"/>
  <c r="AB98" i="4"/>
  <c r="X61" i="4"/>
  <c r="W78" i="4"/>
  <c r="AC103" i="4"/>
  <c r="AB103" i="4"/>
  <c r="AC80" i="4"/>
  <c r="AB80" i="4"/>
  <c r="AC84" i="4"/>
  <c r="AB84" i="4"/>
  <c r="AC93" i="4"/>
  <c r="AB93" i="4"/>
  <c r="AB92" i="4"/>
  <c r="AC92" i="4"/>
  <c r="X50" i="4"/>
  <c r="W56" i="4"/>
  <c r="W46" i="4"/>
  <c r="W70" i="4"/>
  <c r="X55" i="4"/>
  <c r="X67" i="4"/>
  <c r="W61" i="4"/>
  <c r="W67" i="4"/>
  <c r="X78" i="4"/>
  <c r="W55" i="4"/>
  <c r="X46" i="4"/>
  <c r="W69" i="4"/>
  <c r="X66" i="4"/>
  <c r="W50" i="4"/>
  <c r="X69" i="4"/>
  <c r="W63" i="4"/>
  <c r="X64" i="4"/>
  <c r="W64" i="4"/>
  <c r="X63" i="4"/>
  <c r="X62" i="4"/>
  <c r="W62" i="4"/>
  <c r="W72" i="4"/>
  <c r="AA27" i="4"/>
  <c r="AA28" i="4"/>
  <c r="AA29" i="4"/>
  <c r="AA25" i="4"/>
  <c r="AA30" i="4"/>
  <c r="AA22" i="4"/>
  <c r="AA38" i="4"/>
  <c r="AB38" i="4" s="1"/>
  <c r="AA39" i="4"/>
  <c r="AB39" i="4" s="1"/>
  <c r="AA43" i="4"/>
  <c r="AB43" i="4" s="1"/>
  <c r="AA34" i="4"/>
  <c r="AC34" i="4" s="1"/>
  <c r="AA26" i="4"/>
  <c r="AA21" i="4"/>
  <c r="AA20" i="4"/>
  <c r="AA24" i="4"/>
  <c r="AA23" i="4"/>
  <c r="AA35" i="4"/>
  <c r="AB35" i="4" s="1"/>
  <c r="AA32" i="4"/>
  <c r="AC32" i="4" s="1"/>
  <c r="AA42" i="4"/>
  <c r="AB42" i="4" s="1"/>
  <c r="AA31" i="4"/>
  <c r="AC31" i="4" s="1"/>
  <c r="X76" i="4"/>
  <c r="X72" i="4"/>
  <c r="W76" i="4"/>
  <c r="W58" i="4"/>
  <c r="X58" i="4"/>
  <c r="X68" i="4"/>
  <c r="W68" i="4"/>
  <c r="X47" i="4"/>
  <c r="X54" i="4"/>
  <c r="W47" i="4"/>
  <c r="W54" i="4"/>
  <c r="X56" i="4"/>
  <c r="X57" i="4"/>
  <c r="W65" i="4"/>
  <c r="W52" i="4"/>
  <c r="W57" i="4"/>
  <c r="X52" i="4"/>
  <c r="X65" i="4"/>
  <c r="W66" i="4"/>
  <c r="AA36" i="4"/>
  <c r="AC36" i="4" s="1"/>
  <c r="AA41" i="4"/>
  <c r="AC41" i="4" s="1"/>
  <c r="AA33" i="4"/>
  <c r="AB33" i="4" s="1"/>
  <c r="AA40" i="4"/>
  <c r="AC40" i="4" s="1"/>
  <c r="AA37" i="4"/>
  <c r="AC37" i="4" s="1"/>
  <c r="AA15" i="4"/>
  <c r="AA13" i="4"/>
  <c r="AA17" i="4"/>
  <c r="AA11" i="4"/>
  <c r="AA9" i="4"/>
  <c r="AA16" i="4"/>
  <c r="AA4" i="4"/>
  <c r="AA12" i="4"/>
  <c r="AA8" i="4"/>
  <c r="AA19" i="4"/>
  <c r="AA14" i="4"/>
  <c r="AA10" i="4"/>
  <c r="AA6" i="4"/>
  <c r="AA7" i="4"/>
  <c r="AA18" i="4"/>
  <c r="AA5" i="4"/>
  <c r="AB67" i="4"/>
  <c r="AB56" i="4"/>
  <c r="AC53" i="4"/>
  <c r="AC47" i="4"/>
  <c r="AC50" i="4"/>
  <c r="AC48" i="4"/>
  <c r="AB45" i="4"/>
  <c r="AB46" i="4"/>
  <c r="AC44" i="4"/>
  <c r="AC67" i="4"/>
  <c r="AC71" i="4"/>
  <c r="AB71" i="4"/>
  <c r="AC74" i="4"/>
  <c r="AB74" i="4"/>
  <c r="AC69" i="4"/>
  <c r="AB69" i="4"/>
  <c r="AC78" i="4"/>
  <c r="AB78" i="4"/>
  <c r="AC73" i="4"/>
  <c r="AB73" i="4"/>
  <c r="AC79" i="4"/>
  <c r="AB79" i="4"/>
  <c r="AB72" i="4"/>
  <c r="AC72" i="4"/>
  <c r="AC77" i="4"/>
  <c r="AB77" i="4"/>
  <c r="AC60" i="4"/>
  <c r="AB60" i="4"/>
  <c r="AC75" i="4"/>
  <c r="AB75" i="4"/>
  <c r="AC76" i="4"/>
  <c r="AB76" i="4"/>
  <c r="AC70" i="4"/>
  <c r="AB70" i="4"/>
  <c r="AB53" i="4"/>
  <c r="AB63" i="4"/>
  <c r="AC63" i="4"/>
  <c r="AC55" i="4"/>
  <c r="AB55" i="4"/>
  <c r="AC65" i="4"/>
  <c r="AB65" i="4"/>
  <c r="AC68" i="4"/>
  <c r="AB68" i="4"/>
  <c r="AC64" i="4"/>
  <c r="AB64" i="4"/>
  <c r="AB66" i="4"/>
  <c r="AC66" i="4"/>
  <c r="AB44" i="4"/>
  <c r="AC39" i="4"/>
  <c r="AB47" i="4"/>
  <c r="AB48" i="4"/>
  <c r="AC46" i="4"/>
  <c r="AB49" i="4"/>
  <c r="AC49" i="4"/>
  <c r="AC45" i="4"/>
  <c r="AB50" i="4"/>
  <c r="AC51" i="4"/>
  <c r="AB51" i="4"/>
  <c r="AB52" i="4"/>
  <c r="AC52" i="4"/>
  <c r="AC62" i="4"/>
  <c r="AB62" i="4"/>
  <c r="AC59" i="4"/>
  <c r="AB59" i="4"/>
  <c r="AB54" i="4"/>
  <c r="AC54" i="4"/>
  <c r="AB57" i="4"/>
  <c r="AC57" i="4"/>
  <c r="AC58" i="4"/>
  <c r="AB58" i="4"/>
  <c r="AC61" i="4"/>
  <c r="AB61" i="4"/>
  <c r="W34" i="4"/>
  <c r="X34" i="4"/>
  <c r="W38" i="4"/>
  <c r="X38" i="4"/>
  <c r="X41" i="4"/>
  <c r="W41" i="4"/>
  <c r="W39" i="4"/>
  <c r="X39" i="4"/>
  <c r="X42" i="4"/>
  <c r="W42" i="4"/>
  <c r="W40" i="4"/>
  <c r="X40" i="4"/>
  <c r="W32" i="4"/>
  <c r="X32" i="4"/>
  <c r="X31" i="4"/>
  <c r="W31" i="4"/>
  <c r="X37" i="4"/>
  <c r="W37" i="4"/>
  <c r="X36" i="4"/>
  <c r="W36" i="4"/>
  <c r="X43" i="4"/>
  <c r="W43" i="4"/>
  <c r="W35" i="4"/>
  <c r="X35" i="4"/>
  <c r="AB40" i="4" l="1"/>
  <c r="AB34" i="4"/>
  <c r="AB31" i="4"/>
  <c r="AC38" i="4"/>
  <c r="AC42" i="4"/>
  <c r="AB32" i="4"/>
  <c r="AC43" i="4"/>
  <c r="AC35" i="4"/>
  <c r="AB36" i="4"/>
  <c r="AB41" i="4"/>
  <c r="AC33" i="4"/>
  <c r="AB37" i="4"/>
  <c r="AC30" i="4"/>
  <c r="X30" i="4"/>
  <c r="W30" i="4"/>
  <c r="AB30" i="4"/>
  <c r="AB28" i="4" l="1"/>
  <c r="AC28" i="4"/>
  <c r="W28" i="4" l="1"/>
  <c r="X28" i="4"/>
  <c r="AC29" i="4" l="1"/>
  <c r="AB29" i="4"/>
  <c r="X24" i="4" l="1"/>
  <c r="W24" i="4"/>
  <c r="AC26" i="4"/>
  <c r="AB26" i="4"/>
  <c r="AC25" i="4"/>
  <c r="AB25" i="4"/>
  <c r="AC27" i="4"/>
  <c r="AB27" i="4"/>
  <c r="AB24" i="4"/>
  <c r="AC24" i="4"/>
  <c r="X29" i="4"/>
  <c r="W29" i="4"/>
  <c r="X27" i="4" l="1"/>
  <c r="W27" i="4"/>
  <c r="W25" i="4"/>
  <c r="X25" i="4"/>
  <c r="X26" i="4"/>
  <c r="W26" i="4"/>
  <c r="W4" i="4"/>
  <c r="X4" i="4"/>
  <c r="AE4" i="4"/>
  <c r="AC4" i="4" l="1"/>
  <c r="AB4" i="4"/>
  <c r="W10" i="4"/>
  <c r="X10" i="4"/>
  <c r="X11" i="4"/>
  <c r="W11" i="4"/>
  <c r="X20" i="4"/>
  <c r="W20" i="4"/>
  <c r="W15" i="4"/>
  <c r="X15" i="4"/>
  <c r="W19" i="4"/>
  <c r="X19" i="4"/>
  <c r="X12" i="4"/>
  <c r="W12" i="4"/>
  <c r="X8" i="4"/>
  <c r="W8" i="4"/>
  <c r="W7" i="4"/>
  <c r="X7" i="4"/>
  <c r="W22" i="4"/>
  <c r="X22" i="4"/>
  <c r="X9" i="4"/>
  <c r="W9" i="4"/>
  <c r="W5" i="4"/>
  <c r="X5" i="4"/>
  <c r="W6" i="4"/>
  <c r="X6" i="4"/>
  <c r="X21" i="4"/>
  <c r="W21" i="4"/>
  <c r="W18" i="4"/>
  <c r="X18" i="4"/>
  <c r="W17" i="4"/>
  <c r="X17" i="4"/>
  <c r="X13" i="4"/>
  <c r="W13" i="4"/>
  <c r="X14" i="4"/>
  <c r="W14" i="4"/>
  <c r="W23" i="4"/>
  <c r="X23" i="4"/>
  <c r="X16" i="4"/>
  <c r="W16" i="4"/>
  <c r="AE5" i="4"/>
  <c r="AE6" i="4" l="1"/>
  <c r="AC11" i="4"/>
  <c r="AB13" i="4"/>
  <c r="AC6" i="4"/>
  <c r="AB18" i="4"/>
  <c r="AB8" i="4"/>
  <c r="AB20" i="4"/>
  <c r="AB10" i="4"/>
  <c r="AB22" i="4"/>
  <c r="AB9" i="4"/>
  <c r="AC12" i="4"/>
  <c r="AC21" i="4"/>
  <c r="AC5" i="4"/>
  <c r="AB19" i="4"/>
  <c r="AC22" i="4"/>
  <c r="AB11" i="4"/>
  <c r="AB21" i="4"/>
  <c r="AB15" i="4"/>
  <c r="AC15" i="4"/>
  <c r="AB7" i="4"/>
  <c r="AC7" i="4"/>
  <c r="AB23" i="4"/>
  <c r="AC23" i="4"/>
  <c r="AB14" i="4"/>
  <c r="AC14" i="4"/>
  <c r="AC16" i="4"/>
  <c r="AB16" i="4"/>
  <c r="AB17" i="4"/>
  <c r="AC17" i="4"/>
  <c r="AB5" i="4"/>
  <c r="AB6" i="4"/>
  <c r="AB12" i="4"/>
  <c r="AC9" i="4"/>
  <c r="AC13" i="4"/>
  <c r="AC19" i="4"/>
  <c r="AC20" i="4"/>
  <c r="AC10" i="4"/>
  <c r="AC18" i="4"/>
  <c r="AC8" i="4"/>
  <c r="AE7" i="4" l="1"/>
  <c r="AE8" i="4" l="1"/>
  <c r="AE9" i="4" s="1"/>
  <c r="AE10" i="4" s="1"/>
  <c r="AE11" i="4" l="1"/>
  <c r="AE12" i="4" s="1"/>
  <c r="AE13" i="4" l="1"/>
  <c r="AE14" i="4" s="1"/>
  <c r="AE15" i="4" s="1"/>
  <c r="AE16" i="4" s="1"/>
  <c r="AE17" i="4" s="1"/>
  <c r="AE18" i="4" s="1"/>
  <c r="AE19" i="4" s="1"/>
  <c r="AE20" i="4" s="1"/>
  <c r="AE21" i="4" s="1"/>
  <c r="AE22" i="4" s="1"/>
  <c r="AE23" i="4" s="1"/>
  <c r="AE24" i="4" s="1"/>
  <c r="AE25" i="4" s="1"/>
  <c r="AE26" i="4" s="1"/>
  <c r="AE27" i="4" s="1"/>
  <c r="AE28" i="4" s="1"/>
  <c r="AE29" i="4" s="1"/>
  <c r="AE30" i="4" s="1"/>
  <c r="AE31" i="4" s="1"/>
  <c r="AE32" i="4" s="1"/>
  <c r="AE33" i="4" s="1"/>
  <c r="AE34" i="4" s="1"/>
  <c r="AE35" i="4" s="1"/>
  <c r="AE36" i="4" s="1"/>
  <c r="AE37" i="4" s="1"/>
  <c r="AE38" i="4" s="1"/>
  <c r="AE39" i="4" s="1"/>
  <c r="AE40" i="4" s="1"/>
  <c r="AE41" i="4" s="1"/>
  <c r="AE42" i="4" s="1"/>
  <c r="AE43" i="4" s="1"/>
  <c r="AE44" i="4" s="1"/>
  <c r="AE45" i="4" s="1"/>
  <c r="AE46" i="4" s="1"/>
  <c r="AE47" i="4" s="1"/>
  <c r="AE48" i="4" s="1"/>
  <c r="AE49" i="4" s="1"/>
  <c r="AE50" i="4" s="1"/>
  <c r="AE51" i="4" s="1"/>
  <c r="AE52" i="4" s="1"/>
  <c r="AE53" i="4" s="1"/>
  <c r="AE54" i="4" s="1"/>
  <c r="AE55" i="4" s="1"/>
  <c r="AE56" i="4" s="1"/>
  <c r="AE57" i="4" s="1"/>
  <c r="AE58" i="4" s="1"/>
  <c r="AE59" i="4" s="1"/>
  <c r="AE60" i="4" s="1"/>
  <c r="AE61" i="4" s="1"/>
  <c r="AE62" i="4" s="1"/>
  <c r="AE63" i="4" s="1"/>
  <c r="AE64" i="4" s="1"/>
  <c r="AE65" i="4" s="1"/>
  <c r="AE66" i="4" s="1"/>
  <c r="AE67" i="4" s="1"/>
  <c r="AE68" i="4" s="1"/>
  <c r="AE69" i="4" s="1"/>
  <c r="AE70" i="4" s="1"/>
  <c r="AE71" i="4" s="1"/>
  <c r="AE72" i="4" s="1"/>
  <c r="AE73" i="4" s="1"/>
  <c r="AE74" i="4" s="1"/>
  <c r="AE75" i="4" s="1"/>
  <c r="AE76" i="4" s="1"/>
  <c r="AE77" i="4" s="1"/>
  <c r="AE78" i="4" s="1"/>
  <c r="AE79" i="4" s="1"/>
  <c r="AE80" i="4" s="1"/>
  <c r="AE81" i="4" s="1"/>
  <c r="AE82" i="4" s="1"/>
  <c r="AE83" i="4" s="1"/>
  <c r="AE84" i="4" s="1"/>
  <c r="AE85" i="4" s="1"/>
  <c r="AE86" i="4" s="1"/>
  <c r="AE87" i="4" s="1"/>
  <c r="AE88" i="4" s="1"/>
  <c r="AE89" i="4" s="1"/>
  <c r="AE90" i="4" s="1"/>
  <c r="AE91" i="4" s="1"/>
  <c r="AE92" i="4" s="1"/>
  <c r="AE93" i="4" s="1"/>
  <c r="AE94" i="4" s="1"/>
  <c r="AE95" i="4" s="1"/>
  <c r="AE96" i="4" s="1"/>
  <c r="AE97" i="4" s="1"/>
  <c r="AE98" i="4" s="1"/>
  <c r="AE99" i="4" s="1"/>
  <c r="AE100" i="4" s="1"/>
  <c r="AE101" i="4" s="1"/>
  <c r="AE102" i="4" s="1"/>
  <c r="AE103" i="4" s="1"/>
  <c r="AE104" i="4" s="1"/>
  <c r="B19" i="3" s="1"/>
</calcChain>
</file>

<file path=xl/comments1.xml><?xml version="1.0" encoding="utf-8"?>
<comments xmlns="http://schemas.openxmlformats.org/spreadsheetml/2006/main">
  <authors>
    <author>Richard Kapustynskyj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Do not edit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Only displays time if chart shows the end</t>
        </r>
      </text>
    </comment>
  </commentList>
</comments>
</file>

<file path=xl/sharedStrings.xml><?xml version="1.0" encoding="utf-8"?>
<sst xmlns="http://schemas.openxmlformats.org/spreadsheetml/2006/main" count="57" uniqueCount="36">
  <si>
    <t>R</t>
  </si>
  <si>
    <t>Theta</t>
  </si>
  <si>
    <t>Pool</t>
  </si>
  <si>
    <t>Dog</t>
  </si>
  <si>
    <t>Duck</t>
  </si>
  <si>
    <t>Time</t>
  </si>
  <si>
    <t>x</t>
  </si>
  <si>
    <t>y</t>
  </si>
  <si>
    <t>Circle Radius</t>
  </si>
  <si>
    <t>Dog Speed Multiplier</t>
  </si>
  <si>
    <t>Calculations</t>
  </si>
  <si>
    <t>Optimal Radius</t>
  </si>
  <si>
    <t>Dog total speed</t>
  </si>
  <si>
    <t>Dog Theta</t>
  </si>
  <si>
    <t>Optimal Circle</t>
  </si>
  <si>
    <t>Optimal Time</t>
  </si>
  <si>
    <t>Show opt</t>
  </si>
  <si>
    <t>The Dog and The Duck</t>
  </si>
  <si>
    <t>Method</t>
  </si>
  <si>
    <t>Method Solutions</t>
  </si>
  <si>
    <t>Multiplier</t>
  </si>
  <si>
    <t>from</t>
  </si>
  <si>
    <t>to</t>
  </si>
  <si>
    <t>Method 1</t>
  </si>
  <si>
    <t>Method 2</t>
  </si>
  <si>
    <t>Duck Methods</t>
  </si>
  <si>
    <t>Dog Methods</t>
  </si>
  <si>
    <t>Optimal Angle (m2)</t>
  </si>
  <si>
    <t>Optimal Angle (m3)</t>
  </si>
  <si>
    <t>m3 dist</t>
  </si>
  <si>
    <t>Time lookup</t>
  </si>
  <si>
    <t>Plot Time</t>
  </si>
  <si>
    <t>Who wins:</t>
  </si>
  <si>
    <t>Winner</t>
  </si>
  <si>
    <t>At Time:</t>
  </si>
  <si>
    <t>Dog Speed Mult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</si>
</sst>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rgb="FF000000"/>
      <name val="Segoe UI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6" fillId="2" borderId="3" applyNumberFormat="0" applyAlignment="0" applyProtection="0"/>
    <xf numFmtId="0" fontId="7" fillId="3" borderId="4" applyNumberFormat="0" applyAlignment="0" applyProtection="0"/>
  </cellStyleXfs>
  <cellXfs count="13">
    <xf numFmtId="0" fontId="0" fillId="0" borderId="0" xfId="0"/>
    <xf numFmtId="0" fontId="0" fillId="0" borderId="0" xfId="0" quotePrefix="1"/>
    <xf numFmtId="0" fontId="1" fillId="0" borderId="0" xfId="0" applyFont="1"/>
    <xf numFmtId="0" fontId="2" fillId="0" borderId="1" xfId="1"/>
    <xf numFmtId="0" fontId="0" fillId="0" borderId="0" xfId="0" applyAlignment="1">
      <alignment horizontal="center"/>
    </xf>
    <xf numFmtId="0" fontId="0" fillId="0" borderId="2" xfId="0" applyBorder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0" fontId="6" fillId="2" borderId="3" xfId="2"/>
    <xf numFmtId="0" fontId="7" fillId="3" borderId="4" xfId="3"/>
  </cellXfs>
  <cellStyles count="4">
    <cellStyle name="Heading 1" xfId="1" builtinId="16"/>
    <cellStyle name="Input" xfId="2" builtinId="20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Pool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Calc!$J$4:$J$24</c:f>
              <c:numCache>
                <c:formatCode>General</c:formatCode>
                <c:ptCount val="21"/>
                <c:pt idx="0">
                  <c:v>-50</c:v>
                </c:pt>
                <c:pt idx="1">
                  <c:v>-47.552825814757675</c:v>
                </c:pt>
                <c:pt idx="2">
                  <c:v>-40.450849718747364</c:v>
                </c:pt>
                <c:pt idx="3">
                  <c:v>-29.38926261462365</c:v>
                </c:pt>
                <c:pt idx="4">
                  <c:v>-15.450849718747367</c:v>
                </c:pt>
                <c:pt idx="5">
                  <c:v>3.06287113727155E-15</c:v>
                </c:pt>
                <c:pt idx="6">
                  <c:v>15.450849718747373</c:v>
                </c:pt>
                <c:pt idx="7">
                  <c:v>29.389262614623657</c:v>
                </c:pt>
                <c:pt idx="8">
                  <c:v>40.450849718747371</c:v>
                </c:pt>
                <c:pt idx="9">
                  <c:v>47.552825814757675</c:v>
                </c:pt>
                <c:pt idx="10">
                  <c:v>50</c:v>
                </c:pt>
                <c:pt idx="11">
                  <c:v>47.552825814757675</c:v>
                </c:pt>
                <c:pt idx="12">
                  <c:v>40.450849718747371</c:v>
                </c:pt>
                <c:pt idx="13">
                  <c:v>29.389262614623657</c:v>
                </c:pt>
                <c:pt idx="14">
                  <c:v>15.450849718747373</c:v>
                </c:pt>
                <c:pt idx="15">
                  <c:v>3.06287113727155E-15</c:v>
                </c:pt>
                <c:pt idx="16">
                  <c:v>-15.450849718747367</c:v>
                </c:pt>
                <c:pt idx="17">
                  <c:v>-29.38926261462365</c:v>
                </c:pt>
                <c:pt idx="18">
                  <c:v>-40.450849718747364</c:v>
                </c:pt>
                <c:pt idx="19">
                  <c:v>-47.552825814757675</c:v>
                </c:pt>
                <c:pt idx="20">
                  <c:v>-50</c:v>
                </c:pt>
              </c:numCache>
            </c:numRef>
          </c:xVal>
          <c:yVal>
            <c:numRef>
              <c:f>Calc!$K$4:$K$24</c:f>
              <c:numCache>
                <c:formatCode>General</c:formatCode>
                <c:ptCount val="21"/>
                <c:pt idx="0">
                  <c:v>-6.1257422745431001E-15</c:v>
                </c:pt>
                <c:pt idx="1">
                  <c:v>-15.450849718747376</c:v>
                </c:pt>
                <c:pt idx="2">
                  <c:v>-29.389262614623661</c:v>
                </c:pt>
                <c:pt idx="3">
                  <c:v>-40.450849718747371</c:v>
                </c:pt>
                <c:pt idx="4">
                  <c:v>-47.552825814757682</c:v>
                </c:pt>
                <c:pt idx="5">
                  <c:v>-50</c:v>
                </c:pt>
                <c:pt idx="6">
                  <c:v>-47.552825814757675</c:v>
                </c:pt>
                <c:pt idx="7">
                  <c:v>-40.450849718747371</c:v>
                </c:pt>
                <c:pt idx="8">
                  <c:v>-29.389262614623657</c:v>
                </c:pt>
                <c:pt idx="9">
                  <c:v>-15.450849718747369</c:v>
                </c:pt>
                <c:pt idx="10">
                  <c:v>0</c:v>
                </c:pt>
                <c:pt idx="11">
                  <c:v>15.450849718747369</c:v>
                </c:pt>
                <c:pt idx="12">
                  <c:v>29.389262614623657</c:v>
                </c:pt>
                <c:pt idx="13">
                  <c:v>40.450849718747371</c:v>
                </c:pt>
                <c:pt idx="14">
                  <c:v>47.552825814757675</c:v>
                </c:pt>
                <c:pt idx="15">
                  <c:v>50</c:v>
                </c:pt>
                <c:pt idx="16">
                  <c:v>47.552825814757682</c:v>
                </c:pt>
                <c:pt idx="17">
                  <c:v>40.450849718747371</c:v>
                </c:pt>
                <c:pt idx="18">
                  <c:v>29.389262614623661</c:v>
                </c:pt>
                <c:pt idx="19">
                  <c:v>15.450849718747376</c:v>
                </c:pt>
                <c:pt idx="20">
                  <c:v>6.1257422745431001E-15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EE-4E13-8537-CDE1EFFD71A9}"/>
            </c:ext>
          </c:extLst>
        </c:ser>
        <c:ser>
          <c:idx val="1"/>
          <c:order val="1"/>
          <c:tx>
            <c:v>Optimal Circle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Calc!$O$4:$O$24</c:f>
              <c:numCache>
                <c:formatCode>General</c:formatCode>
                <c:ptCount val="21"/>
                <c:pt idx="0">
                  <c:v>-10</c:v>
                </c:pt>
                <c:pt idx="1">
                  <c:v>-9.5105651629515346</c:v>
                </c:pt>
                <c:pt idx="2">
                  <c:v>-8.0901699437494727</c:v>
                </c:pt>
                <c:pt idx="3">
                  <c:v>-5.87785252292473</c:v>
                </c:pt>
                <c:pt idx="4">
                  <c:v>-3.0901699437494736</c:v>
                </c:pt>
                <c:pt idx="5">
                  <c:v>6.1257422745431001E-16</c:v>
                </c:pt>
                <c:pt idx="6">
                  <c:v>3.0901699437494745</c:v>
                </c:pt>
                <c:pt idx="7">
                  <c:v>5.8778525229247318</c:v>
                </c:pt>
                <c:pt idx="8">
                  <c:v>8.0901699437494745</c:v>
                </c:pt>
                <c:pt idx="9">
                  <c:v>9.5105651629515346</c:v>
                </c:pt>
                <c:pt idx="10">
                  <c:v>10</c:v>
                </c:pt>
                <c:pt idx="11">
                  <c:v>9.5105651629515346</c:v>
                </c:pt>
                <c:pt idx="12">
                  <c:v>8.0901699437494745</c:v>
                </c:pt>
                <c:pt idx="13">
                  <c:v>5.8778525229247318</c:v>
                </c:pt>
                <c:pt idx="14">
                  <c:v>3.0901699437494745</c:v>
                </c:pt>
                <c:pt idx="15">
                  <c:v>6.1257422745431001E-16</c:v>
                </c:pt>
                <c:pt idx="16">
                  <c:v>-3.0901699437494736</c:v>
                </c:pt>
                <c:pt idx="17">
                  <c:v>-5.87785252292473</c:v>
                </c:pt>
                <c:pt idx="18">
                  <c:v>-8.0901699437494727</c:v>
                </c:pt>
                <c:pt idx="19">
                  <c:v>-9.5105651629515346</c:v>
                </c:pt>
                <c:pt idx="20">
                  <c:v>-10</c:v>
                </c:pt>
              </c:numCache>
            </c:numRef>
          </c:xVal>
          <c:yVal>
            <c:numRef>
              <c:f>Calc!$P$4:$P$24</c:f>
              <c:numCache>
                <c:formatCode>General</c:formatCode>
                <c:ptCount val="21"/>
                <c:pt idx="0">
                  <c:v>-1.22514845490862E-15</c:v>
                </c:pt>
                <c:pt idx="1">
                  <c:v>-3.090169943749475</c:v>
                </c:pt>
                <c:pt idx="2">
                  <c:v>-5.8778525229247327</c:v>
                </c:pt>
                <c:pt idx="3">
                  <c:v>-8.0901699437494745</c:v>
                </c:pt>
                <c:pt idx="4">
                  <c:v>-9.5105651629515364</c:v>
                </c:pt>
                <c:pt idx="5">
                  <c:v>-10</c:v>
                </c:pt>
                <c:pt idx="6">
                  <c:v>-9.5105651629515346</c:v>
                </c:pt>
                <c:pt idx="7">
                  <c:v>-8.0901699437494745</c:v>
                </c:pt>
                <c:pt idx="8">
                  <c:v>-5.8778525229247318</c:v>
                </c:pt>
                <c:pt idx="9">
                  <c:v>-3.0901699437494741</c:v>
                </c:pt>
                <c:pt idx="10">
                  <c:v>0</c:v>
                </c:pt>
                <c:pt idx="11">
                  <c:v>3.0901699437494741</c:v>
                </c:pt>
                <c:pt idx="12">
                  <c:v>5.8778525229247318</c:v>
                </c:pt>
                <c:pt idx="13">
                  <c:v>8.0901699437494745</c:v>
                </c:pt>
                <c:pt idx="14">
                  <c:v>9.5105651629515346</c:v>
                </c:pt>
                <c:pt idx="15">
                  <c:v>10</c:v>
                </c:pt>
                <c:pt idx="16">
                  <c:v>9.5105651629515364</c:v>
                </c:pt>
                <c:pt idx="17">
                  <c:v>8.0901699437494745</c:v>
                </c:pt>
                <c:pt idx="18">
                  <c:v>5.8778525229247327</c:v>
                </c:pt>
                <c:pt idx="19">
                  <c:v>3.090169943749475</c:v>
                </c:pt>
                <c:pt idx="20">
                  <c:v>1.22514845490862E-15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EE-4E13-8537-CDE1EFFD71A9}"/>
            </c:ext>
          </c:extLst>
        </c:ser>
        <c:ser>
          <c:idx val="2"/>
          <c:order val="2"/>
          <c:tx>
            <c:v>Dog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Calc!$W$4:$W$104</c:f>
              <c:numCache>
                <c:formatCode>General</c:formatCode>
                <c:ptCount val="101"/>
                <c:pt idx="0">
                  <c:v>50</c:v>
                </c:pt>
                <c:pt idx="1">
                  <c:v>49.750208263901293</c:v>
                </c:pt>
                <c:pt idx="2">
                  <c:v>49.003328892062079</c:v>
                </c:pt>
                <c:pt idx="3">
                  <c:v>47.766824456280297</c:v>
                </c:pt>
                <c:pt idx="4">
                  <c:v>46.053049700144257</c:v>
                </c:pt>
                <c:pt idx="5">
                  <c:v>43.879128094518634</c:v>
                </c:pt>
                <c:pt idx="6">
                  <c:v>41.266780745483914</c:v>
                </c:pt>
                <c:pt idx="7">
                  <c:v>38.242109364224426</c:v>
                </c:pt>
                <c:pt idx="8">
                  <c:v>34.83533546735827</c:v>
                </c:pt>
                <c:pt idx="9">
                  <c:v>31.080498413533221</c:v>
                </c:pt>
                <c:pt idx="10">
                  <c:v>27.015115293406989</c:v>
                </c:pt>
                <c:pt idx="11">
                  <c:v>22.679806071278865</c:v>
                </c:pt>
                <c:pt idx="12">
                  <c:v>18.117887723833682</c:v>
                </c:pt>
                <c:pt idx="13">
                  <c:v>13.374941431229367</c:v>
                </c:pt>
                <c:pt idx="14">
                  <c:v>8.4983571450120525</c:v>
                </c:pt>
                <c:pt idx="15">
                  <c:v>3.5368600833851453</c:v>
                </c:pt>
                <c:pt idx="16">
                  <c:v>-1.4599761150644408</c:v>
                </c:pt>
                <c:pt idx="17">
                  <c:v>-6.4422247147762315</c:v>
                </c:pt>
                <c:pt idx="18">
                  <c:v>-11.360104734654355</c:v>
                </c:pt>
                <c:pt idx="19">
                  <c:v>-16.164478343175169</c:v>
                </c:pt>
                <c:pt idx="20">
                  <c:v>-20.807341827357121</c:v>
                </c:pt>
                <c:pt idx="21">
                  <c:v>-25.24230522999288</c:v>
                </c:pt>
                <c:pt idx="22">
                  <c:v>-29.425055862767291</c:v>
                </c:pt>
                <c:pt idx="23">
                  <c:v>-33.313801063991207</c:v>
                </c:pt>
                <c:pt idx="24">
                  <c:v>-36.869685777062273</c:v>
                </c:pt>
                <c:pt idx="25">
                  <c:v>-40.057180777346687</c:v>
                </c:pt>
                <c:pt idx="26">
                  <c:v>-42.84443766844737</c:v>
                </c:pt>
                <c:pt idx="27">
                  <c:v>-45.203607100853063</c:v>
                </c:pt>
                <c:pt idx="28">
                  <c:v>-47.111117033432905</c:v>
                </c:pt>
                <c:pt idx="29">
                  <c:v>-48.547908257479527</c:v>
                </c:pt>
                <c:pt idx="30">
                  <c:v>-49.49962483002227</c:v>
                </c:pt>
                <c:pt idx="31">
                  <c:v>-49.956757513663973</c:v>
                </c:pt>
                <c:pt idx="32">
                  <c:v>-49.914738789737655</c:v>
                </c:pt>
                <c:pt idx="33">
                  <c:v>-49.373988495443243</c:v>
                </c:pt>
                <c:pt idx="34">
                  <c:v>-48.339909628973054</c:v>
                </c:pt>
                <c:pt idx="35">
                  <c:v>-46.822834364539816</c:v>
                </c:pt>
                <c:pt idx="36">
                  <c:v>-44.837920816707353</c:v>
                </c:pt>
                <c:pt idx="37">
                  <c:v>-42.405001585520402</c:v>
                </c:pt>
                <c:pt idx="38">
                  <c:v>-39.548385595720845</c:v>
                </c:pt>
                <c:pt idx="39">
                  <c:v>-36.296615210007012</c:v>
                </c:pt>
                <c:pt idx="40">
                  <c:v>-32.682181043180599</c:v>
                </c:pt>
                <c:pt idx="41">
                  <c:v>-28.74119732666346</c:v>
                </c:pt>
                <c:pt idx="42">
                  <c:v>-24.513041067034973</c:v>
                </c:pt>
                <c:pt idx="43">
                  <c:v>-20.039958603998773</c:v>
                </c:pt>
                <c:pt idx="44">
                  <c:v>-15.366643498920968</c:v>
                </c:pt>
                <c:pt idx="45">
                  <c:v>-10.539789971538985</c:v>
                </c:pt>
                <c:pt idx="46">
                  <c:v>-5.6076263467527436</c:v>
                </c:pt>
                <c:pt idx="47">
                  <c:v>-0.61943317314452806</c:v>
                </c:pt>
                <c:pt idx="48">
                  <c:v>4.3749491719723199</c:v>
                </c:pt>
                <c:pt idx="49">
                  <c:v>9.3256184711287879</c:v>
                </c:pt>
                <c:pt idx="50">
                  <c:v>14.183109273161312</c:v>
                </c:pt>
                <c:pt idx="51">
                  <c:v>18.898887135649012</c:v>
                </c:pt>
                <c:pt idx="52">
                  <c:v>23.425833565018856</c:v>
                </c:pt>
                <c:pt idx="53">
                  <c:v>27.718716808958039</c:v>
                </c:pt>
                <c:pt idx="54">
                  <c:v>31.734643797131735</c:v>
                </c:pt>
                <c:pt idx="55">
                  <c:v>35.433488714562998</c:v>
                </c:pt>
                <c:pt idx="56">
                  <c:v>38.778293925512479</c:v>
                </c:pt>
                <c:pt idx="57">
                  <c:v>41.73563924195799</c:v>
                </c:pt>
                <c:pt idx="58">
                  <c:v>44.275975847065943</c:v>
                </c:pt>
                <c:pt idx="59">
                  <c:v>46.373921537201795</c:v>
                </c:pt>
                <c:pt idx="60">
                  <c:v>48.008514332518295</c:v>
                </c:pt>
                <c:pt idx="61">
                  <c:v>48.989794855663561</c:v>
                </c:pt>
                <c:pt idx="62">
                  <c:v>48.989794855663561</c:v>
                </c:pt>
                <c:pt idx="63">
                  <c:v>48.989794855663561</c:v>
                </c:pt>
                <c:pt idx="64">
                  <c:v>48.989794855663561</c:v>
                </c:pt>
                <c:pt idx="65">
                  <c:v>48.989794855663561</c:v>
                </c:pt>
                <c:pt idx="66">
                  <c:v>48.989794855663561</c:v>
                </c:pt>
                <c:pt idx="67">
                  <c:v>48.989794855663561</c:v>
                </c:pt>
                <c:pt idx="68">
                  <c:v>48.989794855663561</c:v>
                </c:pt>
                <c:pt idx="69">
                  <c:v>48.989794855663561</c:v>
                </c:pt>
                <c:pt idx="70">
                  <c:v>48.989794855663561</c:v>
                </c:pt>
                <c:pt idx="71">
                  <c:v>48.989794855663561</c:v>
                </c:pt>
                <c:pt idx="72">
                  <c:v>48.989794855663561</c:v>
                </c:pt>
                <c:pt idx="73">
                  <c:v>48.989794855663561</c:v>
                </c:pt>
                <c:pt idx="74">
                  <c:v>48.989794855663561</c:v>
                </c:pt>
                <c:pt idx="75">
                  <c:v>48.989794855663561</c:v>
                </c:pt>
                <c:pt idx="76">
                  <c:v>48.989794855663561</c:v>
                </c:pt>
                <c:pt idx="77">
                  <c:v>48.989794855663561</c:v>
                </c:pt>
                <c:pt idx="78">
                  <c:v>48.989794855663561</c:v>
                </c:pt>
                <c:pt idx="79">
                  <c:v>48.989794855663561</c:v>
                </c:pt>
                <c:pt idx="80">
                  <c:v>48.989794855663561</c:v>
                </c:pt>
                <c:pt idx="81">
                  <c:v>48.989794855663561</c:v>
                </c:pt>
                <c:pt idx="82">
                  <c:v>48.989794855663561</c:v>
                </c:pt>
                <c:pt idx="83">
                  <c:v>48.989794855663561</c:v>
                </c:pt>
                <c:pt idx="84">
                  <c:v>48.989794855663561</c:v>
                </c:pt>
                <c:pt idx="85">
                  <c:v>48.989794855663561</c:v>
                </c:pt>
                <c:pt idx="86">
                  <c:v>48.989794855663561</c:v>
                </c:pt>
                <c:pt idx="87">
                  <c:v>48.989794855663561</c:v>
                </c:pt>
                <c:pt idx="88">
                  <c:v>48.989794855663561</c:v>
                </c:pt>
                <c:pt idx="89">
                  <c:v>48.989794855663561</c:v>
                </c:pt>
                <c:pt idx="90">
                  <c:v>48.989794855663561</c:v>
                </c:pt>
                <c:pt idx="91">
                  <c:v>48.989794855663561</c:v>
                </c:pt>
                <c:pt idx="92">
                  <c:v>48.989794855663561</c:v>
                </c:pt>
                <c:pt idx="93">
                  <c:v>48.989794855663561</c:v>
                </c:pt>
                <c:pt idx="94">
                  <c:v>48.989794855663561</c:v>
                </c:pt>
                <c:pt idx="95">
                  <c:v>48.989794855663561</c:v>
                </c:pt>
                <c:pt idx="96">
                  <c:v>48.989794855663561</c:v>
                </c:pt>
                <c:pt idx="97">
                  <c:v>48.989794855663561</c:v>
                </c:pt>
                <c:pt idx="98">
                  <c:v>48.989794855663561</c:v>
                </c:pt>
                <c:pt idx="99">
                  <c:v>48.989794855663561</c:v>
                </c:pt>
                <c:pt idx="100">
                  <c:v>48.989794855663561</c:v>
                </c:pt>
              </c:numCache>
            </c:numRef>
          </c:xVal>
          <c:yVal>
            <c:numRef>
              <c:f>Calc!$X$4:$X$104</c:f>
              <c:numCache>
                <c:formatCode>General</c:formatCode>
                <c:ptCount val="101"/>
                <c:pt idx="0">
                  <c:v>0</c:v>
                </c:pt>
                <c:pt idx="1">
                  <c:v>4.9916708323414074</c:v>
                </c:pt>
                <c:pt idx="2">
                  <c:v>9.933466539753061</c:v>
                </c:pt>
                <c:pt idx="3">
                  <c:v>14.776010333066978</c:v>
                </c:pt>
                <c:pt idx="4">
                  <c:v>19.470917115432528</c:v>
                </c:pt>
                <c:pt idx="5">
                  <c:v>23.971276930210152</c:v>
                </c:pt>
                <c:pt idx="6">
                  <c:v>28.232123669751768</c:v>
                </c:pt>
                <c:pt idx="7">
                  <c:v>32.210884361884553</c:v>
                </c:pt>
                <c:pt idx="8">
                  <c:v>35.867804544976138</c:v>
                </c:pt>
                <c:pt idx="9">
                  <c:v>39.166345481374172</c:v>
                </c:pt>
                <c:pt idx="10">
                  <c:v>42.073549240394826</c:v>
                </c:pt>
                <c:pt idx="11">
                  <c:v>44.560368003071773</c:v>
                </c:pt>
                <c:pt idx="12">
                  <c:v>46.601954298361314</c:v>
                </c:pt>
                <c:pt idx="13">
                  <c:v>48.177909270859651</c:v>
                </c:pt>
                <c:pt idx="14">
                  <c:v>49.27248649942301</c:v>
                </c:pt>
                <c:pt idx="15">
                  <c:v>49.874749330202725</c:v>
                </c:pt>
                <c:pt idx="16">
                  <c:v>49.978680152075256</c:v>
                </c:pt>
                <c:pt idx="17">
                  <c:v>49.583240522623427</c:v>
                </c:pt>
                <c:pt idx="18">
                  <c:v>48.692381543909761</c:v>
                </c:pt>
                <c:pt idx="19">
                  <c:v>47.315004384370724</c:v>
                </c:pt>
                <c:pt idx="20">
                  <c:v>45.464871341284088</c:v>
                </c:pt>
                <c:pt idx="21">
                  <c:v>43.160468332443685</c:v>
                </c:pt>
                <c:pt idx="22">
                  <c:v>40.424820190979503</c:v>
                </c:pt>
                <c:pt idx="23">
                  <c:v>37.285260608836012</c:v>
                </c:pt>
                <c:pt idx="24">
                  <c:v>33.773159027557547</c:v>
                </c:pt>
                <c:pt idx="25">
                  <c:v>29.923607205197829</c:v>
                </c:pt>
                <c:pt idx="26">
                  <c:v>25.775068591073207</c:v>
                </c:pt>
                <c:pt idx="27">
                  <c:v>21.368994011691488</c:v>
                </c:pt>
                <c:pt idx="28">
                  <c:v>16.749407507795254</c:v>
                </c:pt>
                <c:pt idx="29">
                  <c:v>11.962466460699121</c:v>
                </c:pt>
                <c:pt idx="30">
                  <c:v>7.0560004029933605</c:v>
                </c:pt>
                <c:pt idx="31">
                  <c:v>2.0790331216645246</c:v>
                </c:pt>
                <c:pt idx="32">
                  <c:v>-2.9187071713790043</c:v>
                </c:pt>
                <c:pt idx="33">
                  <c:v>-7.8872847071624106</c:v>
                </c:pt>
                <c:pt idx="34">
                  <c:v>-12.777055101341562</c:v>
                </c:pt>
                <c:pt idx="35">
                  <c:v>-17.539161384480991</c:v>
                </c:pt>
                <c:pt idx="36">
                  <c:v>-22.126022164742622</c:v>
                </c:pt>
                <c:pt idx="37">
                  <c:v>-26.491807045424672</c:v>
                </c:pt>
                <c:pt idx="38">
                  <c:v>-30.592894547135945</c:v>
                </c:pt>
                <c:pt idx="39">
                  <c:v>-34.388307959198691</c:v>
                </c:pt>
                <c:pt idx="40">
                  <c:v>-37.840124765396411</c:v>
                </c:pt>
                <c:pt idx="41">
                  <c:v>-40.913855553220515</c:v>
                </c:pt>
                <c:pt idx="42">
                  <c:v>-43.578788620679411</c:v>
                </c:pt>
                <c:pt idx="43">
                  <c:v>-45.808296837472746</c:v>
                </c:pt>
                <c:pt idx="44">
                  <c:v>-47.580103694475802</c:v>
                </c:pt>
                <c:pt idx="45">
                  <c:v>-48.87650588325485</c:v>
                </c:pt>
                <c:pt idx="46">
                  <c:v>-49.684550181673224</c:v>
                </c:pt>
                <c:pt idx="47">
                  <c:v>-49.996162878205041</c:v>
                </c:pt>
                <c:pt idx="48">
                  <c:v>-49.808230441792034</c:v>
                </c:pt>
                <c:pt idx="49">
                  <c:v>-49.122630631216623</c:v>
                </c:pt>
                <c:pt idx="50">
                  <c:v>-47.946213733156924</c:v>
                </c:pt>
                <c:pt idx="51">
                  <c:v>-46.290734116386623</c:v>
                </c:pt>
                <c:pt idx="52">
                  <c:v>-44.172732786007657</c:v>
                </c:pt>
                <c:pt idx="53">
                  <c:v>-41.613372111195062</c:v>
                </c:pt>
                <c:pt idx="54">
                  <c:v>-38.638224377799361</c:v>
                </c:pt>
                <c:pt idx="55">
                  <c:v>-35.277016278519596</c:v>
                </c:pt>
                <c:pt idx="56">
                  <c:v>-31.56333189361608</c:v>
                </c:pt>
                <c:pt idx="57">
                  <c:v>-27.534277129881879</c:v>
                </c:pt>
                <c:pt idx="58">
                  <c:v>-23.230108970687869</c:v>
                </c:pt>
                <c:pt idx="59">
                  <c:v>-18.6938332415118</c:v>
                </c:pt>
                <c:pt idx="60">
                  <c:v>-13.970774909946293</c:v>
                </c:pt>
                <c:pt idx="61">
                  <c:v>-10.000000000000016</c:v>
                </c:pt>
                <c:pt idx="62">
                  <c:v>-10.000000000000016</c:v>
                </c:pt>
                <c:pt idx="63">
                  <c:v>-10.000000000000016</c:v>
                </c:pt>
                <c:pt idx="64">
                  <c:v>-10.000000000000016</c:v>
                </c:pt>
                <c:pt idx="65">
                  <c:v>-10.000000000000016</c:v>
                </c:pt>
                <c:pt idx="66">
                  <c:v>-10.000000000000016</c:v>
                </c:pt>
                <c:pt idx="67">
                  <c:v>-10.000000000000016</c:v>
                </c:pt>
                <c:pt idx="68">
                  <c:v>-10.000000000000016</c:v>
                </c:pt>
                <c:pt idx="69">
                  <c:v>-10.000000000000016</c:v>
                </c:pt>
                <c:pt idx="70">
                  <c:v>-10.000000000000016</c:v>
                </c:pt>
                <c:pt idx="71">
                  <c:v>-10.000000000000016</c:v>
                </c:pt>
                <c:pt idx="72">
                  <c:v>-10.000000000000016</c:v>
                </c:pt>
                <c:pt idx="73">
                  <c:v>-10.000000000000016</c:v>
                </c:pt>
                <c:pt idx="74">
                  <c:v>-10.000000000000016</c:v>
                </c:pt>
                <c:pt idx="75">
                  <c:v>-10.000000000000016</c:v>
                </c:pt>
                <c:pt idx="76">
                  <c:v>-10.000000000000016</c:v>
                </c:pt>
                <c:pt idx="77">
                  <c:v>-10.000000000000016</c:v>
                </c:pt>
                <c:pt idx="78">
                  <c:v>-10.000000000000016</c:v>
                </c:pt>
                <c:pt idx="79">
                  <c:v>-10.000000000000016</c:v>
                </c:pt>
                <c:pt idx="80">
                  <c:v>-10.000000000000016</c:v>
                </c:pt>
                <c:pt idx="81">
                  <c:v>-10.000000000000016</c:v>
                </c:pt>
                <c:pt idx="82">
                  <c:v>-10.000000000000016</c:v>
                </c:pt>
                <c:pt idx="83">
                  <c:v>-10.000000000000016</c:v>
                </c:pt>
                <c:pt idx="84">
                  <c:v>-10.000000000000016</c:v>
                </c:pt>
                <c:pt idx="85">
                  <c:v>-10.000000000000016</c:v>
                </c:pt>
                <c:pt idx="86">
                  <c:v>-10.000000000000016</c:v>
                </c:pt>
                <c:pt idx="87">
                  <c:v>-10.000000000000016</c:v>
                </c:pt>
                <c:pt idx="88">
                  <c:v>-10.000000000000016</c:v>
                </c:pt>
                <c:pt idx="89">
                  <c:v>-10.000000000000016</c:v>
                </c:pt>
                <c:pt idx="90">
                  <c:v>-10.000000000000016</c:v>
                </c:pt>
                <c:pt idx="91">
                  <c:v>-10.000000000000016</c:v>
                </c:pt>
                <c:pt idx="92">
                  <c:v>-10.000000000000016</c:v>
                </c:pt>
                <c:pt idx="93">
                  <c:v>-10.000000000000016</c:v>
                </c:pt>
                <c:pt idx="94">
                  <c:v>-10.000000000000016</c:v>
                </c:pt>
                <c:pt idx="95">
                  <c:v>-10.000000000000016</c:v>
                </c:pt>
                <c:pt idx="96">
                  <c:v>-10.000000000000016</c:v>
                </c:pt>
                <c:pt idx="97">
                  <c:v>-10.000000000000016</c:v>
                </c:pt>
                <c:pt idx="98">
                  <c:v>-10.000000000000016</c:v>
                </c:pt>
                <c:pt idx="99">
                  <c:v>-10.000000000000016</c:v>
                </c:pt>
                <c:pt idx="100">
                  <c:v>-10.000000000000016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EE-4E13-8537-CDE1EFFD71A9}"/>
            </c:ext>
          </c:extLst>
        </c:ser>
        <c:ser>
          <c:idx val="3"/>
          <c:order val="3"/>
          <c:tx>
            <c:v>Duck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Calc!$AB$4:$AB$104</c:f>
              <c:numCache>
                <c:formatCode>General</c:formatCode>
                <c:ptCount val="101"/>
                <c:pt idx="0">
                  <c:v>0</c:v>
                </c:pt>
                <c:pt idx="1">
                  <c:v>-0.99334665397530619</c:v>
                </c:pt>
                <c:pt idx="2">
                  <c:v>-1.9470917115432524</c:v>
                </c:pt>
                <c:pt idx="3">
                  <c:v>-2.8232123669751772</c:v>
                </c:pt>
                <c:pt idx="4">
                  <c:v>-3.5867804544976147</c:v>
                </c:pt>
                <c:pt idx="5">
                  <c:v>-4.2073549240394827</c:v>
                </c:pt>
                <c:pt idx="6">
                  <c:v>-4.6601954298361328</c:v>
                </c:pt>
                <c:pt idx="7">
                  <c:v>-4.9272486499423014</c:v>
                </c:pt>
                <c:pt idx="8">
                  <c:v>-4.9978680152075272</c:v>
                </c:pt>
                <c:pt idx="9">
                  <c:v>-4.8692381543909748</c:v>
                </c:pt>
                <c:pt idx="10">
                  <c:v>-4.5464871341284088</c:v>
                </c:pt>
                <c:pt idx="11">
                  <c:v>-4.0424820190979549</c:v>
                </c:pt>
                <c:pt idx="12">
                  <c:v>-3.377315902755754</c:v>
                </c:pt>
                <c:pt idx="13">
                  <c:v>-2.577506859107324</c:v>
                </c:pt>
                <c:pt idx="14">
                  <c:v>-1.6749407507795224</c:v>
                </c:pt>
                <c:pt idx="15">
                  <c:v>-0.70560004029933732</c:v>
                </c:pt>
                <c:pt idx="16">
                  <c:v>0.29203673205100256</c:v>
                </c:pt>
                <c:pt idx="17">
                  <c:v>1.2920367320510291</c:v>
                </c:pt>
                <c:pt idx="18">
                  <c:v>2.2920367320510331</c:v>
                </c:pt>
                <c:pt idx="19">
                  <c:v>3.2920367320510331</c:v>
                </c:pt>
                <c:pt idx="20">
                  <c:v>4.2920367320510389</c:v>
                </c:pt>
                <c:pt idx="21">
                  <c:v>5.29203673205103</c:v>
                </c:pt>
                <c:pt idx="22">
                  <c:v>6.29203673205103</c:v>
                </c:pt>
                <c:pt idx="23">
                  <c:v>7.2920367320510362</c:v>
                </c:pt>
                <c:pt idx="24">
                  <c:v>8.2920367320510273</c:v>
                </c:pt>
                <c:pt idx="25">
                  <c:v>9.2920367320510255</c:v>
                </c:pt>
                <c:pt idx="26">
                  <c:v>10.292036732051029</c:v>
                </c:pt>
                <c:pt idx="27">
                  <c:v>11.292036732051029</c:v>
                </c:pt>
                <c:pt idx="28">
                  <c:v>12.292036732051029</c:v>
                </c:pt>
                <c:pt idx="29">
                  <c:v>13.292036732051031</c:v>
                </c:pt>
                <c:pt idx="30">
                  <c:v>14.292036732051034</c:v>
                </c:pt>
                <c:pt idx="31">
                  <c:v>15.292036732051026</c:v>
                </c:pt>
                <c:pt idx="32">
                  <c:v>16.292036732051038</c:v>
                </c:pt>
                <c:pt idx="33">
                  <c:v>17.292036732051024</c:v>
                </c:pt>
                <c:pt idx="34">
                  <c:v>18.292036732051027</c:v>
                </c:pt>
                <c:pt idx="35">
                  <c:v>19.292036732051027</c:v>
                </c:pt>
                <c:pt idx="36">
                  <c:v>20.292036732051027</c:v>
                </c:pt>
                <c:pt idx="37">
                  <c:v>21.292036732051031</c:v>
                </c:pt>
                <c:pt idx="38">
                  <c:v>22.292036732051034</c:v>
                </c:pt>
                <c:pt idx="39">
                  <c:v>23.292036732051031</c:v>
                </c:pt>
                <c:pt idx="40">
                  <c:v>24.292036732051031</c:v>
                </c:pt>
                <c:pt idx="41">
                  <c:v>25.292036732051031</c:v>
                </c:pt>
                <c:pt idx="42">
                  <c:v>26.292036732051034</c:v>
                </c:pt>
                <c:pt idx="43">
                  <c:v>27.292036732051034</c:v>
                </c:pt>
                <c:pt idx="44">
                  <c:v>28.292036732051038</c:v>
                </c:pt>
                <c:pt idx="45">
                  <c:v>29.292036732051034</c:v>
                </c:pt>
                <c:pt idx="46">
                  <c:v>30.292036732051038</c:v>
                </c:pt>
                <c:pt idx="47">
                  <c:v>31.292036732051031</c:v>
                </c:pt>
                <c:pt idx="48">
                  <c:v>32.292036732051024</c:v>
                </c:pt>
                <c:pt idx="49">
                  <c:v>33.292036732051024</c:v>
                </c:pt>
                <c:pt idx="50">
                  <c:v>34.292036732051031</c:v>
                </c:pt>
                <c:pt idx="51">
                  <c:v>35.292036732051031</c:v>
                </c:pt>
                <c:pt idx="52">
                  <c:v>36.292036732051031</c:v>
                </c:pt>
                <c:pt idx="53">
                  <c:v>37.292036732051031</c:v>
                </c:pt>
                <c:pt idx="54">
                  <c:v>38.292036732051031</c:v>
                </c:pt>
                <c:pt idx="55">
                  <c:v>39.292036732051024</c:v>
                </c:pt>
                <c:pt idx="56">
                  <c:v>40.292036732051031</c:v>
                </c:pt>
                <c:pt idx="57">
                  <c:v>41.292036732051024</c:v>
                </c:pt>
                <c:pt idx="58">
                  <c:v>42.292036732051031</c:v>
                </c:pt>
                <c:pt idx="59">
                  <c:v>43.292036732051024</c:v>
                </c:pt>
                <c:pt idx="60">
                  <c:v>44.292036732051031</c:v>
                </c:pt>
                <c:pt idx="61">
                  <c:v>45.292036732051024</c:v>
                </c:pt>
                <c:pt idx="62">
                  <c:v>46.292036732051024</c:v>
                </c:pt>
                <c:pt idx="63">
                  <c:v>47.292036732051038</c:v>
                </c:pt>
                <c:pt idx="64">
                  <c:v>48.292036732051024</c:v>
                </c:pt>
                <c:pt idx="65">
                  <c:v>48.989794855663561</c:v>
                </c:pt>
                <c:pt idx="66">
                  <c:v>48.989794855663561</c:v>
                </c:pt>
                <c:pt idx="67">
                  <c:v>48.989794855663561</c:v>
                </c:pt>
                <c:pt idx="68">
                  <c:v>48.989794855663561</c:v>
                </c:pt>
                <c:pt idx="69">
                  <c:v>48.989794855663561</c:v>
                </c:pt>
                <c:pt idx="70">
                  <c:v>48.989794855663561</c:v>
                </c:pt>
                <c:pt idx="71">
                  <c:v>48.989794855663561</c:v>
                </c:pt>
                <c:pt idx="72">
                  <c:v>48.989794855663561</c:v>
                </c:pt>
                <c:pt idx="73">
                  <c:v>48.989794855663561</c:v>
                </c:pt>
                <c:pt idx="74">
                  <c:v>48.989794855663561</c:v>
                </c:pt>
                <c:pt idx="75">
                  <c:v>48.989794855663561</c:v>
                </c:pt>
                <c:pt idx="76">
                  <c:v>48.989794855663561</c:v>
                </c:pt>
                <c:pt idx="77">
                  <c:v>48.989794855663561</c:v>
                </c:pt>
                <c:pt idx="78">
                  <c:v>48.989794855663561</c:v>
                </c:pt>
                <c:pt idx="79">
                  <c:v>48.989794855663561</c:v>
                </c:pt>
                <c:pt idx="80">
                  <c:v>48.989794855663561</c:v>
                </c:pt>
                <c:pt idx="81">
                  <c:v>48.989794855663561</c:v>
                </c:pt>
                <c:pt idx="82">
                  <c:v>48.989794855663561</c:v>
                </c:pt>
                <c:pt idx="83">
                  <c:v>48.989794855663561</c:v>
                </c:pt>
                <c:pt idx="84">
                  <c:v>48.989794855663561</c:v>
                </c:pt>
                <c:pt idx="85">
                  <c:v>48.989794855663561</c:v>
                </c:pt>
                <c:pt idx="86">
                  <c:v>48.989794855663561</c:v>
                </c:pt>
                <c:pt idx="87">
                  <c:v>48.989794855663561</c:v>
                </c:pt>
                <c:pt idx="88">
                  <c:v>48.989794855663561</c:v>
                </c:pt>
                <c:pt idx="89">
                  <c:v>48.989794855663561</c:v>
                </c:pt>
                <c:pt idx="90">
                  <c:v>48.989794855663561</c:v>
                </c:pt>
                <c:pt idx="91">
                  <c:v>48.989794855663561</c:v>
                </c:pt>
                <c:pt idx="92">
                  <c:v>48.989794855663561</c:v>
                </c:pt>
                <c:pt idx="93">
                  <c:v>48.989794855663561</c:v>
                </c:pt>
                <c:pt idx="94">
                  <c:v>48.989794855663561</c:v>
                </c:pt>
                <c:pt idx="95">
                  <c:v>48.989794855663561</c:v>
                </c:pt>
                <c:pt idx="96">
                  <c:v>48.989794855663561</c:v>
                </c:pt>
                <c:pt idx="97">
                  <c:v>48.989794855663561</c:v>
                </c:pt>
                <c:pt idx="98">
                  <c:v>48.989794855663561</c:v>
                </c:pt>
                <c:pt idx="99">
                  <c:v>48.989794855663561</c:v>
                </c:pt>
                <c:pt idx="100">
                  <c:v>48.989794855663561</c:v>
                </c:pt>
              </c:numCache>
            </c:numRef>
          </c:xVal>
          <c:yVal>
            <c:numRef>
              <c:f>Calc!$AC$4:$AC$104</c:f>
              <c:numCache>
                <c:formatCode>General</c:formatCode>
                <c:ptCount val="101"/>
                <c:pt idx="0">
                  <c:v>0</c:v>
                </c:pt>
                <c:pt idx="1">
                  <c:v>-9.9667110793791813E-2</c:v>
                </c:pt>
                <c:pt idx="2">
                  <c:v>-0.39469502998557471</c:v>
                </c:pt>
                <c:pt idx="3">
                  <c:v>-0.87332192545160769</c:v>
                </c:pt>
                <c:pt idx="4">
                  <c:v>-1.5164664532641723</c:v>
                </c:pt>
                <c:pt idx="5">
                  <c:v>-2.2984884706593007</c:v>
                </c:pt>
                <c:pt idx="6">
                  <c:v>-3.1882112276166326</c:v>
                </c:pt>
                <c:pt idx="7">
                  <c:v>-4.1501642854987963</c:v>
                </c:pt>
                <c:pt idx="8">
                  <c:v>-5.1459976115064423</c:v>
                </c:pt>
                <c:pt idx="9">
                  <c:v>-6.1360104734654364</c:v>
                </c:pt>
                <c:pt idx="10">
                  <c:v>-7.0807341827357115</c:v>
                </c:pt>
                <c:pt idx="11">
                  <c:v>-7.9425055862767273</c:v>
                </c:pt>
                <c:pt idx="12">
                  <c:v>-8.686968577706228</c:v>
                </c:pt>
                <c:pt idx="13">
                  <c:v>-9.2844437668447348</c:v>
                </c:pt>
                <c:pt idx="14">
                  <c:v>-9.7111117033432919</c:v>
                </c:pt>
                <c:pt idx="15">
                  <c:v>-9.9499624830022277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-9.9999999999999982</c:v>
                </c:pt>
                <c:pt idx="21">
                  <c:v>-10.000000000000002</c:v>
                </c:pt>
                <c:pt idx="22">
                  <c:v>-10.000000000000004</c:v>
                </c:pt>
                <c:pt idx="23">
                  <c:v>-10</c:v>
                </c:pt>
                <c:pt idx="24">
                  <c:v>-10.000000000000005</c:v>
                </c:pt>
                <c:pt idx="25">
                  <c:v>-10.000000000000007</c:v>
                </c:pt>
                <c:pt idx="26">
                  <c:v>-10.000000000000005</c:v>
                </c:pt>
                <c:pt idx="27">
                  <c:v>-10.000000000000007</c:v>
                </c:pt>
                <c:pt idx="28">
                  <c:v>-10.000000000000007</c:v>
                </c:pt>
                <c:pt idx="29">
                  <c:v>-10.000000000000004</c:v>
                </c:pt>
                <c:pt idx="30">
                  <c:v>-10</c:v>
                </c:pt>
                <c:pt idx="31">
                  <c:v>-10.000000000000009</c:v>
                </c:pt>
                <c:pt idx="32">
                  <c:v>-9.9999999999999964</c:v>
                </c:pt>
                <c:pt idx="33">
                  <c:v>-10.000000000000014</c:v>
                </c:pt>
                <c:pt idx="34">
                  <c:v>-10.000000000000009</c:v>
                </c:pt>
                <c:pt idx="35">
                  <c:v>-10.000000000000016</c:v>
                </c:pt>
                <c:pt idx="36">
                  <c:v>-10.000000000000011</c:v>
                </c:pt>
                <c:pt idx="37">
                  <c:v>-10.000000000000011</c:v>
                </c:pt>
                <c:pt idx="38">
                  <c:v>-10.000000000000002</c:v>
                </c:pt>
                <c:pt idx="39">
                  <c:v>-10.000000000000011</c:v>
                </c:pt>
                <c:pt idx="40">
                  <c:v>-10.000000000000012</c:v>
                </c:pt>
                <c:pt idx="41">
                  <c:v>-9.9999999999999982</c:v>
                </c:pt>
                <c:pt idx="42">
                  <c:v>-10.000000000000004</c:v>
                </c:pt>
                <c:pt idx="43">
                  <c:v>-10.000000000000002</c:v>
                </c:pt>
                <c:pt idx="44">
                  <c:v>-9.9999999999999911</c:v>
                </c:pt>
                <c:pt idx="45">
                  <c:v>-10.000000000000002</c:v>
                </c:pt>
                <c:pt idx="46">
                  <c:v>-9.9999999999999929</c:v>
                </c:pt>
                <c:pt idx="47">
                  <c:v>-10.000000000000016</c:v>
                </c:pt>
                <c:pt idx="48">
                  <c:v>-10.000000000000011</c:v>
                </c:pt>
                <c:pt idx="49">
                  <c:v>-10.000000000000011</c:v>
                </c:pt>
                <c:pt idx="50">
                  <c:v>-9.9999999999999982</c:v>
                </c:pt>
                <c:pt idx="51">
                  <c:v>-10.000000000000002</c:v>
                </c:pt>
                <c:pt idx="52">
                  <c:v>-10.000000000000007</c:v>
                </c:pt>
                <c:pt idx="53">
                  <c:v>-9.9999999999999964</c:v>
                </c:pt>
                <c:pt idx="54">
                  <c:v>-10.000000000000009</c:v>
                </c:pt>
                <c:pt idx="55">
                  <c:v>-10.000000000000012</c:v>
                </c:pt>
                <c:pt idx="56">
                  <c:v>-9.9999999999999982</c:v>
                </c:pt>
                <c:pt idx="57">
                  <c:v>-10.000000000000021</c:v>
                </c:pt>
                <c:pt idx="58">
                  <c:v>-10.000000000000027</c:v>
                </c:pt>
                <c:pt idx="59">
                  <c:v>-10.00000000000002</c:v>
                </c:pt>
                <c:pt idx="60">
                  <c:v>-10.000000000000002</c:v>
                </c:pt>
                <c:pt idx="61">
                  <c:v>-9.9999999999999982</c:v>
                </c:pt>
                <c:pt idx="62">
                  <c:v>-10.000000000000016</c:v>
                </c:pt>
                <c:pt idx="63">
                  <c:v>-9.9999999999999982</c:v>
                </c:pt>
                <c:pt idx="64">
                  <c:v>-10.000000000000011</c:v>
                </c:pt>
                <c:pt idx="65">
                  <c:v>-10.000000000000016</c:v>
                </c:pt>
                <c:pt idx="66">
                  <c:v>-10.000000000000016</c:v>
                </c:pt>
                <c:pt idx="67">
                  <c:v>-10.000000000000016</c:v>
                </c:pt>
                <c:pt idx="68">
                  <c:v>-10.000000000000016</c:v>
                </c:pt>
                <c:pt idx="69">
                  <c:v>-10.000000000000016</c:v>
                </c:pt>
                <c:pt idx="70">
                  <c:v>-10.000000000000016</c:v>
                </c:pt>
                <c:pt idx="71">
                  <c:v>-10.000000000000016</c:v>
                </c:pt>
                <c:pt idx="72">
                  <c:v>-10.000000000000016</c:v>
                </c:pt>
                <c:pt idx="73">
                  <c:v>-10.000000000000016</c:v>
                </c:pt>
                <c:pt idx="74">
                  <c:v>-10.000000000000016</c:v>
                </c:pt>
                <c:pt idx="75">
                  <c:v>-10.000000000000016</c:v>
                </c:pt>
                <c:pt idx="76">
                  <c:v>-10.000000000000016</c:v>
                </c:pt>
                <c:pt idx="77">
                  <c:v>-10.000000000000016</c:v>
                </c:pt>
                <c:pt idx="78">
                  <c:v>-10.000000000000016</c:v>
                </c:pt>
                <c:pt idx="79">
                  <c:v>-10.000000000000016</c:v>
                </c:pt>
                <c:pt idx="80">
                  <c:v>-10.000000000000016</c:v>
                </c:pt>
                <c:pt idx="81">
                  <c:v>-10.000000000000016</c:v>
                </c:pt>
                <c:pt idx="82">
                  <c:v>-10.000000000000016</c:v>
                </c:pt>
                <c:pt idx="83">
                  <c:v>-10.000000000000016</c:v>
                </c:pt>
                <c:pt idx="84">
                  <c:v>-10.000000000000016</c:v>
                </c:pt>
                <c:pt idx="85">
                  <c:v>-10.000000000000016</c:v>
                </c:pt>
                <c:pt idx="86">
                  <c:v>-10.000000000000016</c:v>
                </c:pt>
                <c:pt idx="87">
                  <c:v>-10.000000000000016</c:v>
                </c:pt>
                <c:pt idx="88">
                  <c:v>-10.000000000000016</c:v>
                </c:pt>
                <c:pt idx="89">
                  <c:v>-10.000000000000016</c:v>
                </c:pt>
                <c:pt idx="90">
                  <c:v>-10.000000000000016</c:v>
                </c:pt>
                <c:pt idx="91">
                  <c:v>-10.000000000000016</c:v>
                </c:pt>
                <c:pt idx="92">
                  <c:v>-10.000000000000016</c:v>
                </c:pt>
                <c:pt idx="93">
                  <c:v>-10.000000000000016</c:v>
                </c:pt>
                <c:pt idx="94">
                  <c:v>-10.000000000000016</c:v>
                </c:pt>
                <c:pt idx="95">
                  <c:v>-10.000000000000016</c:v>
                </c:pt>
                <c:pt idx="96">
                  <c:v>-10.000000000000016</c:v>
                </c:pt>
                <c:pt idx="97">
                  <c:v>-10.000000000000016</c:v>
                </c:pt>
                <c:pt idx="98">
                  <c:v>-10.000000000000016</c:v>
                </c:pt>
                <c:pt idx="99">
                  <c:v>-10.000000000000016</c:v>
                </c:pt>
                <c:pt idx="100">
                  <c:v>-10.000000000000016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EE-4E13-8537-CDE1EFFD7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00016"/>
        <c:axId val="279108992"/>
      </c:scatterChart>
      <c:valAx>
        <c:axId val="27890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9108992"/>
        <c:crosses val="autoZero"/>
        <c:crossBetween val="midCat"/>
        <c:majorUnit val="1"/>
      </c:valAx>
      <c:valAx>
        <c:axId val="2791089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890001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C$13" horiz="1" max="100" page="10" val="100"/>
</file>

<file path=xl/ctrlProps/ctrlProp2.xml><?xml version="1.0" encoding="utf-8"?>
<formControlPr xmlns="http://schemas.microsoft.com/office/spreadsheetml/2009/9/main" objectType="CheckBox" checked="Checked" fmlaLink="Calc!$C$16" lockText="1" noThreeD="1"/>
</file>

<file path=xl/ctrlProps/ctrlProp3.xml><?xml version="1.0" encoding="utf-8"?>
<formControlPr xmlns="http://schemas.microsoft.com/office/spreadsheetml/2009/9/main" objectType="Scroll" dx="22" fmlaLink="$C$6" horiz="1" max="500" min="300" page="10" val="50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12</xdr:col>
      <xdr:colOff>163200</xdr:colOff>
      <xdr:row>27</xdr:row>
      <xdr:rowOff>87000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13</xdr:row>
          <xdr:rowOff>38100</xdr:rowOff>
        </xdr:from>
        <xdr:to>
          <xdr:col>3</xdr:col>
          <xdr:colOff>171450</xdr:colOff>
          <xdr:row>14</xdr:row>
          <xdr:rowOff>28575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9</xdr:row>
          <xdr:rowOff>9525</xdr:rowOff>
        </xdr:from>
        <xdr:to>
          <xdr:col>1</xdr:col>
          <xdr:colOff>1133475</xdr:colOff>
          <xdr:row>10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Optimal Circle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9525</xdr:rowOff>
        </xdr:from>
        <xdr:to>
          <xdr:col>3</xdr:col>
          <xdr:colOff>304800</xdr:colOff>
          <xdr:row>8</xdr:row>
          <xdr:rowOff>0</xdr:rowOff>
        </xdr:to>
        <xdr:sp macro="" textlink="">
          <xdr:nvSpPr>
            <xdr:cNvPr id="2055" name="Scroll Bar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2:D19"/>
  <sheetViews>
    <sheetView showGridLines="0" tabSelected="1" workbookViewId="0">
      <selection activeCell="C7" sqref="C7"/>
    </sheetView>
  </sheetViews>
  <sheetFormatPr defaultRowHeight="15" x14ac:dyDescent="0.25"/>
  <cols>
    <col min="2" max="2" width="20" bestFit="1" customWidth="1"/>
  </cols>
  <sheetData>
    <row r="2" spans="1:4" ht="20.25" thickBot="1" x14ac:dyDescent="0.35">
      <c r="B2" s="3" t="s">
        <v>17</v>
      </c>
      <c r="C2" s="3"/>
    </row>
    <row r="3" spans="1:4" ht="15.75" thickTop="1" x14ac:dyDescent="0.25"/>
    <row r="4" spans="1:4" x14ac:dyDescent="0.25">
      <c r="B4" t="s">
        <v>8</v>
      </c>
      <c r="C4" s="11">
        <v>50</v>
      </c>
    </row>
    <row r="5" spans="1:4" x14ac:dyDescent="0.25">
      <c r="B5" t="s">
        <v>9</v>
      </c>
      <c r="C5" s="12">
        <f>C6/100</f>
        <v>5</v>
      </c>
    </row>
    <row r="6" spans="1:4" x14ac:dyDescent="0.25">
      <c r="B6" t="s">
        <v>35</v>
      </c>
      <c r="C6" s="11">
        <v>500</v>
      </c>
    </row>
    <row r="8" spans="1:4" x14ac:dyDescent="0.25">
      <c r="A8">
        <v>300</v>
      </c>
      <c r="D8">
        <v>500</v>
      </c>
    </row>
    <row r="13" spans="1:4" x14ac:dyDescent="0.25">
      <c r="B13" t="s">
        <v>5</v>
      </c>
      <c r="C13">
        <v>3000</v>
      </c>
    </row>
    <row r="16" spans="1:4" x14ac:dyDescent="0.25">
      <c r="B16" s="7" t="s">
        <v>32</v>
      </c>
    </row>
    <row r="17" spans="2:2" x14ac:dyDescent="0.25">
      <c r="B17" t="str">
        <f>IF(C5&lt;4.6033388487517,"Duck Wins","Dog Wins")</f>
        <v>Dog Wins</v>
      </c>
    </row>
    <row r="18" spans="2:2" x14ac:dyDescent="0.25">
      <c r="B18" s="7" t="s">
        <v>34</v>
      </c>
    </row>
    <row r="19" spans="2:2" x14ac:dyDescent="0.25">
      <c r="B19" s="8">
        <f ca="1">IFERROR(MATCH(1,Calc!AE4:AE104,0)-1,"")</f>
        <v>65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croll Bar 1">
              <controlPr defaultSize="0" autoPict="0">
                <anchor moveWithCells="1">
                  <from>
                    <xdr:col>0</xdr:col>
                    <xdr:colOff>523875</xdr:colOff>
                    <xdr:row>13</xdr:row>
                    <xdr:rowOff>38100</xdr:rowOff>
                  </from>
                  <to>
                    <xdr:col>3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9</xdr:row>
                    <xdr:rowOff>9525</xdr:rowOff>
                  </from>
                  <to>
                    <xdr:col>1</xdr:col>
                    <xdr:colOff>1133475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Scroll Bar 7">
              <controlPr defaultSize="0" autoPict="0">
                <anchor moveWithCells="1">
                  <from>
                    <xdr:col>1</xdr:col>
                    <xdr:colOff>47625</xdr:colOff>
                    <xdr:row>7</xdr:row>
                    <xdr:rowOff>9525</xdr:rowOff>
                  </from>
                  <to>
                    <xdr:col>3</xdr:col>
                    <xdr:colOff>304800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Q104"/>
  <sheetViews>
    <sheetView workbookViewId="0">
      <selection activeCell="D7" sqref="D7"/>
    </sheetView>
  </sheetViews>
  <sheetFormatPr defaultRowHeight="15" x14ac:dyDescent="0.25"/>
  <cols>
    <col min="1" max="1" width="18.5703125" bestFit="1" customWidth="1"/>
    <col min="9" max="9" width="14.42578125" bestFit="1" customWidth="1"/>
    <col min="11" max="11" width="12.7109375" bestFit="1" customWidth="1"/>
  </cols>
  <sheetData>
    <row r="1" spans="1:43" x14ac:dyDescent="0.25">
      <c r="AG1" t="s">
        <v>25</v>
      </c>
      <c r="AP1" t="s">
        <v>26</v>
      </c>
    </row>
    <row r="2" spans="1:43" x14ac:dyDescent="0.25">
      <c r="F2" s="4"/>
      <c r="H2" t="s">
        <v>2</v>
      </c>
      <c r="I2" s="1"/>
      <c r="M2" t="s">
        <v>14</v>
      </c>
      <c r="N2" s="1"/>
      <c r="U2" t="s">
        <v>3</v>
      </c>
      <c r="V2" s="1"/>
      <c r="Z2" t="s">
        <v>4</v>
      </c>
      <c r="AG2" t="s">
        <v>23</v>
      </c>
      <c r="AI2" t="s">
        <v>24</v>
      </c>
      <c r="AP2" t="s">
        <v>23</v>
      </c>
      <c r="AQ2" t="s">
        <v>24</v>
      </c>
    </row>
    <row r="3" spans="1:43" x14ac:dyDescent="0.25">
      <c r="A3" s="2" t="s">
        <v>10</v>
      </c>
      <c r="D3" s="9" t="s">
        <v>19</v>
      </c>
      <c r="E3" s="9"/>
      <c r="F3" s="9"/>
      <c r="H3" t="s">
        <v>0</v>
      </c>
      <c r="I3" t="s">
        <v>1</v>
      </c>
      <c r="J3" t="s">
        <v>6</v>
      </c>
      <c r="K3" t="s">
        <v>7</v>
      </c>
      <c r="M3" t="s">
        <v>0</v>
      </c>
      <c r="N3" t="s">
        <v>1</v>
      </c>
      <c r="O3" t="s">
        <v>6</v>
      </c>
      <c r="P3" t="s">
        <v>7</v>
      </c>
      <c r="R3" t="s">
        <v>30</v>
      </c>
      <c r="S3" t="s">
        <v>31</v>
      </c>
      <c r="U3" t="s">
        <v>0</v>
      </c>
      <c r="V3" t="s">
        <v>1</v>
      </c>
      <c r="W3" t="s">
        <v>6</v>
      </c>
      <c r="X3" t="s">
        <v>7</v>
      </c>
      <c r="Z3" t="s">
        <v>0</v>
      </c>
      <c r="AA3" t="s">
        <v>1</v>
      </c>
      <c r="AB3" t="s">
        <v>6</v>
      </c>
      <c r="AC3" t="s">
        <v>7</v>
      </c>
      <c r="AE3" t="s">
        <v>33</v>
      </c>
      <c r="AG3" t="s">
        <v>0</v>
      </c>
      <c r="AH3" t="s">
        <v>1</v>
      </c>
      <c r="AI3" t="s">
        <v>0</v>
      </c>
      <c r="AJ3" t="s">
        <v>1</v>
      </c>
      <c r="AK3" t="s">
        <v>29</v>
      </c>
      <c r="AP3" t="s">
        <v>1</v>
      </c>
      <c r="AQ3" t="s">
        <v>1</v>
      </c>
    </row>
    <row r="4" spans="1:43" x14ac:dyDescent="0.25">
      <c r="A4" t="s">
        <v>11</v>
      </c>
      <c r="B4" s="10">
        <f>MIN(IF('Dog &amp; Duck Inputs'!C5&lt;PI(),0,'Dog &amp; Duck Inputs'!C4*(1-PI()/'Dog &amp; Duck Inputs'!C5)),'Dog &amp; Duck Inputs'!C4/'Dog &amp; Duck Inputs'!C5)</f>
        <v>10</v>
      </c>
      <c r="D4" s="9" t="s">
        <v>20</v>
      </c>
      <c r="E4" s="9"/>
      <c r="F4" s="5" t="s">
        <v>18</v>
      </c>
      <c r="H4">
        <f>'Dog &amp; Duck Inputs'!$C$4</f>
        <v>50</v>
      </c>
      <c r="I4">
        <f>-PI()</f>
        <v>-3.1415926535897931</v>
      </c>
      <c r="J4">
        <f t="shared" ref="J4:J24" si="0">H4*COS(I4)</f>
        <v>-50</v>
      </c>
      <c r="K4">
        <f t="shared" ref="K4:K24" si="1">H4*SIN(I4)</f>
        <v>-6.1257422745431001E-15</v>
      </c>
      <c r="M4">
        <f t="shared" ref="M4:M24" si="2">$B$16</f>
        <v>10</v>
      </c>
      <c r="N4">
        <f>-PI()</f>
        <v>-3.1415926535897931</v>
      </c>
      <c r="O4">
        <f t="shared" ref="O4:O24" si="3">M4*COS(N4)</f>
        <v>-10</v>
      </c>
      <c r="P4">
        <f t="shared" ref="P4:P24" si="4">M4*SIN(N4)</f>
        <v>-1.22514845490862E-15</v>
      </c>
      <c r="R4">
        <v>0</v>
      </c>
      <c r="S4">
        <f>IF($R4&lt;='Dog &amp; Duck Inputs'!$C$13,$R4,NA())</f>
        <v>0</v>
      </c>
      <c r="U4">
        <f>'Dog &amp; Duck Inputs'!$C$4</f>
        <v>50</v>
      </c>
      <c r="V4">
        <f ca="1">OFFSET($AP4,0,$B$7-1)</f>
        <v>0</v>
      </c>
      <c r="W4">
        <f t="shared" ref="W4:W37" ca="1" si="5">U4*COS(V4)</f>
        <v>50</v>
      </c>
      <c r="X4">
        <f t="shared" ref="X4:X37" ca="1" si="6">U4*SIN(V4)</f>
        <v>0</v>
      </c>
      <c r="Z4">
        <f ca="1">OFFSET(AG4,0,($B$7-1)*2)</f>
        <v>0</v>
      </c>
      <c r="AA4">
        <f t="shared" ref="AA4:AA67" ca="1" si="7">OFFSET(AH4,0,($B$7-1)*2)</f>
        <v>3.1415926535897931</v>
      </c>
      <c r="AB4">
        <f t="shared" ref="AB4:AB37" ca="1" si="8">Z4*COS(AA4)</f>
        <v>0</v>
      </c>
      <c r="AC4">
        <f t="shared" ref="AC4:AC37" ca="1" si="9">Z4*SIN(AA4)</f>
        <v>0</v>
      </c>
      <c r="AE4">
        <f ca="1">IF(SUM(AE$3:AE3)&gt;=1,0,IF(AND(Z4='Dog &amp; Duck Inputs'!$C$4,AA4&gt;V4),1,IF(AND(U4=Z4,V4=AA4),1,0)))</f>
        <v>0</v>
      </c>
      <c r="AG4">
        <f>MIN('Dog &amp; Duck Inputs'!$C$4,IF(S4&lt;$B$11,$B$4*SIN(S4/$B$4),$B$4+MAX(0,S4-$B$11)))</f>
        <v>0</v>
      </c>
      <c r="AH4">
        <f ca="1">MIN(V4+PI(),$B$12)</f>
        <v>3.1415926535897931</v>
      </c>
      <c r="AI4">
        <f>MIN('Dog &amp; Duck Inputs'!$C$4,IF(S4&lt;Calc!$B$11,Calc!$B$4*SIN(S4*(1/Calc!$B$4)),SQRT(AK4^2+$B$4^2)))</f>
        <v>0</v>
      </c>
      <c r="AJ4">
        <f ca="1">IF(S4&lt;Calc!$B$11,V4+(PI()),MIN($B$12+ACOS($B$4/SQRT(AK4^2+$B$4^2)),$B$13))</f>
        <v>3.1415926535897931</v>
      </c>
      <c r="AK4">
        <f>MAX(S4-$B$11,0)</f>
        <v>0</v>
      </c>
      <c r="AP4">
        <f>MIN($B$5*$S4/'Dog &amp; Duck Inputs'!$C$4,$B$12)</f>
        <v>0</v>
      </c>
      <c r="AQ4">
        <f>MIN($B$5*$S4/'Dog &amp; Duck Inputs'!$C$4,$B$13)</f>
        <v>0</v>
      </c>
    </row>
    <row r="5" spans="1:43" x14ac:dyDescent="0.25">
      <c r="A5" t="s">
        <v>12</v>
      </c>
      <c r="B5">
        <f>'Dog &amp; Duck Inputs'!C5</f>
        <v>5</v>
      </c>
      <c r="D5" s="5" t="s">
        <v>21</v>
      </c>
      <c r="E5" s="5" t="s">
        <v>22</v>
      </c>
      <c r="F5" s="5"/>
      <c r="H5">
        <f>'Dog &amp; Duck Inputs'!$C$4</f>
        <v>50</v>
      </c>
      <c r="I5">
        <f t="shared" ref="I5:I24" si="10">I4+PI()/10</f>
        <v>-2.8274333882308138</v>
      </c>
      <c r="J5">
        <f t="shared" si="0"/>
        <v>-47.552825814757675</v>
      </c>
      <c r="K5">
        <f t="shared" si="1"/>
        <v>-15.450849718747376</v>
      </c>
      <c r="M5">
        <f t="shared" si="2"/>
        <v>10</v>
      </c>
      <c r="N5">
        <f t="shared" ref="N5:N24" si="11">N4+PI()/10</f>
        <v>-2.8274333882308138</v>
      </c>
      <c r="O5">
        <f t="shared" si="3"/>
        <v>-9.5105651629515346</v>
      </c>
      <c r="P5">
        <f t="shared" si="4"/>
        <v>-3.090169943749475</v>
      </c>
      <c r="R5">
        <v>1</v>
      </c>
      <c r="S5">
        <f>IF($R5&lt;='Dog &amp; Duck Inputs'!$C$13,$R5,NA())</f>
        <v>1</v>
      </c>
      <c r="U5">
        <f>'Dog &amp; Duck Inputs'!$C$4</f>
        <v>50</v>
      </c>
      <c r="V5">
        <f t="shared" ref="V5:V68" ca="1" si="12">OFFSET($AP5,0,$B$7-1)</f>
        <v>0.1</v>
      </c>
      <c r="W5">
        <f t="shared" ca="1" si="5"/>
        <v>49.750208263901293</v>
      </c>
      <c r="X5">
        <f t="shared" ca="1" si="6"/>
        <v>4.9916708323414074</v>
      </c>
      <c r="Z5">
        <f t="shared" ref="Z5:Z68" ca="1" si="13">OFFSET(AG5,0,($B$7-1)*2)</f>
        <v>0.99833416646828155</v>
      </c>
      <c r="AA5">
        <f t="shared" ca="1" si="7"/>
        <v>3.2415926535897932</v>
      </c>
      <c r="AB5">
        <f t="shared" ca="1" si="8"/>
        <v>-0.99334665397530619</v>
      </c>
      <c r="AC5">
        <f t="shared" ca="1" si="9"/>
        <v>-9.9667110793791813E-2</v>
      </c>
      <c r="AD5" s="6"/>
      <c r="AE5">
        <f ca="1">IF(SUM(AE$3:AE4)&gt;=1,0,IF(AND(Z5='Dog &amp; Duck Inputs'!$C$4,AA5&gt;V5),1,IF(AND(U5=Z5,V5=AA5),1,0)))</f>
        <v>0</v>
      </c>
      <c r="AG5">
        <f>MIN('Dog &amp; Duck Inputs'!$C$4,IF(S5&lt;$B$11,$B$4*SIN(S5/$B$4),$B$4+MAX(0,S5-$B$11)))</f>
        <v>0.99833416646828155</v>
      </c>
      <c r="AH5">
        <f ca="1">MIN(V5+PI(),$B$12)</f>
        <v>3.2415926535897932</v>
      </c>
      <c r="AI5">
        <f>MIN('Dog &amp; Duck Inputs'!$C$4,IF(S5&lt;Calc!$B$11,Calc!$B$4*SIN(S5*(1/Calc!$B$4)),SQRT(AK5^2+$B$4^2)))</f>
        <v>0.99833416646828155</v>
      </c>
      <c r="AJ5">
        <f ca="1">IF(S5&lt;Calc!$B$11,V5+(PI()),MIN($B$12+ACOS($B$4/SQRT(AK5^2+$B$4^2)),$B$13))</f>
        <v>3.2415926535897932</v>
      </c>
      <c r="AK5">
        <f>MAX(S5-$B$11,0)</f>
        <v>0</v>
      </c>
      <c r="AP5">
        <f>MIN($B$5*$S5/'Dog &amp; Duck Inputs'!$C$4,$B$12)</f>
        <v>0.1</v>
      </c>
      <c r="AQ5">
        <f>MIN($B$5*$S5/'Dog &amp; Duck Inputs'!$C$4,$B$13)</f>
        <v>0.1</v>
      </c>
    </row>
    <row r="6" spans="1:43" x14ac:dyDescent="0.25">
      <c r="A6" t="s">
        <v>13</v>
      </c>
      <c r="B6">
        <f>B5*'Dog &amp; Duck Inputs'!C7/'Dog &amp; Duck Inputs'!C4</f>
        <v>0</v>
      </c>
      <c r="D6" s="5">
        <v>0</v>
      </c>
      <c r="E6" s="5">
        <f>PI()+1</f>
        <v>4.1415926535897931</v>
      </c>
      <c r="F6" s="5">
        <v>1</v>
      </c>
      <c r="H6">
        <f>'Dog &amp; Duck Inputs'!$C$4</f>
        <v>50</v>
      </c>
      <c r="I6">
        <f t="shared" si="10"/>
        <v>-2.5132741228718345</v>
      </c>
      <c r="J6">
        <f t="shared" si="0"/>
        <v>-40.450849718747364</v>
      </c>
      <c r="K6">
        <f t="shared" si="1"/>
        <v>-29.389262614623661</v>
      </c>
      <c r="M6">
        <f t="shared" si="2"/>
        <v>10</v>
      </c>
      <c r="N6">
        <f t="shared" si="11"/>
        <v>-2.5132741228718345</v>
      </c>
      <c r="O6">
        <f t="shared" si="3"/>
        <v>-8.0901699437494727</v>
      </c>
      <c r="P6">
        <f t="shared" si="4"/>
        <v>-5.8778525229247327</v>
      </c>
      <c r="R6">
        <v>2</v>
      </c>
      <c r="S6">
        <f>IF($R6&lt;='Dog &amp; Duck Inputs'!$C$13,$R6,NA())</f>
        <v>2</v>
      </c>
      <c r="U6">
        <f>'Dog &amp; Duck Inputs'!$C$4</f>
        <v>50</v>
      </c>
      <c r="V6">
        <f t="shared" ca="1" si="12"/>
        <v>0.2</v>
      </c>
      <c r="W6">
        <f t="shared" ca="1" si="5"/>
        <v>49.003328892062079</v>
      </c>
      <c r="X6">
        <f t="shared" ca="1" si="6"/>
        <v>9.933466539753061</v>
      </c>
      <c r="Z6">
        <f t="shared" ca="1" si="13"/>
        <v>1.9866933079506122</v>
      </c>
      <c r="AA6">
        <f t="shared" ca="1" si="7"/>
        <v>3.3415926535897933</v>
      </c>
      <c r="AB6">
        <f t="shared" ca="1" si="8"/>
        <v>-1.9470917115432524</v>
      </c>
      <c r="AC6">
        <f t="shared" ca="1" si="9"/>
        <v>-0.39469502998557471</v>
      </c>
      <c r="AD6" s="6"/>
      <c r="AE6">
        <f ca="1">IF(SUM(AE$3:AE5)&gt;=1,0,IF(AND(Z6='Dog &amp; Duck Inputs'!$C$4,AA6&gt;V6),1,IF(AND(U6=Z6,V6=AA6),1,0)))</f>
        <v>0</v>
      </c>
      <c r="AG6">
        <f>MIN('Dog &amp; Duck Inputs'!$C$4,IF(S6&lt;$B$11,$B$4*SIN(S6/$B$4),$B$4+MAX(0,S6-$B$11)))</f>
        <v>1.9866933079506122</v>
      </c>
      <c r="AH6">
        <f ca="1">MIN(V6+PI(),$B$12)</f>
        <v>3.3415926535897933</v>
      </c>
      <c r="AI6">
        <f>MIN('Dog &amp; Duck Inputs'!$C$4,IF(S6&lt;Calc!$B$11,Calc!$B$4*SIN(S6*(1/Calc!$B$4)),SQRT(AK6^2+$B$4^2)))</f>
        <v>1.9866933079506122</v>
      </c>
      <c r="AJ6">
        <f ca="1">IF(S6&lt;Calc!$B$11,V6+(PI()),MIN($B$12+ACOS($B$4/SQRT(AK6^2+$B$4^2)),$B$13))</f>
        <v>3.3415926535897933</v>
      </c>
      <c r="AK6">
        <f>MAX(S6-$B$11,0)</f>
        <v>0</v>
      </c>
      <c r="AP6">
        <f>MIN($B$5*$S6/'Dog &amp; Duck Inputs'!$C$4,$B$12)</f>
        <v>0.2</v>
      </c>
      <c r="AQ6">
        <f>MIN($B$5*$S6/'Dog &amp; Duck Inputs'!$C$4,$B$13)</f>
        <v>0.2</v>
      </c>
    </row>
    <row r="7" spans="1:43" x14ac:dyDescent="0.25">
      <c r="A7" t="s">
        <v>18</v>
      </c>
      <c r="B7">
        <f>MATCH('Dog &amp; Duck Inputs'!C5,Calc!D6:D7,1)</f>
        <v>2</v>
      </c>
      <c r="D7" s="5">
        <f>E6</f>
        <v>4.1415926535897931</v>
      </c>
      <c r="E7" s="5">
        <v>9999</v>
      </c>
      <c r="F7" s="5">
        <v>2</v>
      </c>
      <c r="H7">
        <f>'Dog &amp; Duck Inputs'!$C$4</f>
        <v>50</v>
      </c>
      <c r="I7">
        <f t="shared" si="10"/>
        <v>-2.1991148575128552</v>
      </c>
      <c r="J7">
        <f t="shared" si="0"/>
        <v>-29.38926261462365</v>
      </c>
      <c r="K7">
        <f t="shared" si="1"/>
        <v>-40.450849718747371</v>
      </c>
      <c r="M7">
        <f t="shared" si="2"/>
        <v>10</v>
      </c>
      <c r="N7">
        <f t="shared" si="11"/>
        <v>-2.1991148575128552</v>
      </c>
      <c r="O7">
        <f t="shared" si="3"/>
        <v>-5.87785252292473</v>
      </c>
      <c r="P7">
        <f t="shared" si="4"/>
        <v>-8.0901699437494745</v>
      </c>
      <c r="R7">
        <v>3</v>
      </c>
      <c r="S7">
        <f>IF($R7&lt;='Dog &amp; Duck Inputs'!$C$13,$R7,NA())</f>
        <v>3</v>
      </c>
      <c r="U7">
        <f>'Dog &amp; Duck Inputs'!$C$4</f>
        <v>50</v>
      </c>
      <c r="V7">
        <f t="shared" ca="1" si="12"/>
        <v>0.3</v>
      </c>
      <c r="W7">
        <f t="shared" ca="1" si="5"/>
        <v>47.766824456280297</v>
      </c>
      <c r="X7">
        <f t="shared" ca="1" si="6"/>
        <v>14.776010333066978</v>
      </c>
      <c r="Z7">
        <f t="shared" ca="1" si="13"/>
        <v>2.955202066613396</v>
      </c>
      <c r="AA7">
        <f t="shared" ca="1" si="7"/>
        <v>3.4415926535897929</v>
      </c>
      <c r="AB7">
        <f t="shared" ca="1" si="8"/>
        <v>-2.8232123669751772</v>
      </c>
      <c r="AC7">
        <f t="shared" ca="1" si="9"/>
        <v>-0.87332192545160769</v>
      </c>
      <c r="AD7" s="6"/>
      <c r="AE7">
        <f ca="1">IF(SUM(AE$3:AE6)&gt;=1,0,IF(AND(Z7='Dog &amp; Duck Inputs'!$C$4,AA7&gt;V7),1,IF(AND(U7=Z7,V7=AA7),1,0)))</f>
        <v>0</v>
      </c>
      <c r="AG7">
        <f>MIN('Dog &amp; Duck Inputs'!$C$4,IF(S7&lt;$B$11,$B$4*SIN(S7/$B$4),$B$4+MAX(0,S7-$B$11)))</f>
        <v>2.9552020666133956</v>
      </c>
      <c r="AH7">
        <f ca="1">MIN(V7+PI(),$B$12)</f>
        <v>3.4415926535897929</v>
      </c>
      <c r="AI7">
        <f>MIN('Dog &amp; Duck Inputs'!$C$4,IF(S7&lt;Calc!$B$11,Calc!$B$4*SIN(S7*(1/Calc!$B$4)),SQRT(AK7^2+$B$4^2)))</f>
        <v>2.955202066613396</v>
      </c>
      <c r="AJ7">
        <f ca="1">IF(S7&lt;Calc!$B$11,V7+(PI()),MIN($B$12+ACOS($B$4/SQRT(AK7^2+$B$4^2)),$B$13))</f>
        <v>3.4415926535897929</v>
      </c>
      <c r="AK7">
        <f>MAX(S7-$B$11,0)</f>
        <v>0</v>
      </c>
      <c r="AP7">
        <f>MIN($B$5*$S7/'Dog &amp; Duck Inputs'!$C$4,$B$12)</f>
        <v>0.3</v>
      </c>
      <c r="AQ7">
        <f>MIN($B$5*$S7/'Dog &amp; Duck Inputs'!$C$4,$B$13)</f>
        <v>0.3</v>
      </c>
    </row>
    <row r="8" spans="1:43" x14ac:dyDescent="0.25">
      <c r="H8">
        <f>'Dog &amp; Duck Inputs'!$C$4</f>
        <v>50</v>
      </c>
      <c r="I8">
        <f t="shared" si="10"/>
        <v>-1.8849555921538759</v>
      </c>
      <c r="J8">
        <f t="shared" si="0"/>
        <v>-15.450849718747367</v>
      </c>
      <c r="K8">
        <f t="shared" si="1"/>
        <v>-47.552825814757682</v>
      </c>
      <c r="M8">
        <f t="shared" si="2"/>
        <v>10</v>
      </c>
      <c r="N8">
        <f t="shared" si="11"/>
        <v>-1.8849555921538759</v>
      </c>
      <c r="O8">
        <f t="shared" si="3"/>
        <v>-3.0901699437494736</v>
      </c>
      <c r="P8">
        <f t="shared" si="4"/>
        <v>-9.5105651629515364</v>
      </c>
      <c r="R8">
        <v>4</v>
      </c>
      <c r="S8">
        <f>IF($R8&lt;='Dog &amp; Duck Inputs'!$C$13,$R8,NA())</f>
        <v>4</v>
      </c>
      <c r="U8">
        <f>'Dog &amp; Duck Inputs'!$C$4</f>
        <v>50</v>
      </c>
      <c r="V8">
        <f t="shared" ca="1" si="12"/>
        <v>0.4</v>
      </c>
      <c r="W8">
        <f t="shared" ca="1" si="5"/>
        <v>46.053049700144257</v>
      </c>
      <c r="X8">
        <f t="shared" ca="1" si="6"/>
        <v>19.470917115432528</v>
      </c>
      <c r="Z8">
        <f t="shared" ca="1" si="13"/>
        <v>3.8941834230865053</v>
      </c>
      <c r="AA8">
        <f t="shared" ca="1" si="7"/>
        <v>3.541592653589793</v>
      </c>
      <c r="AB8">
        <f t="shared" ca="1" si="8"/>
        <v>-3.5867804544976147</v>
      </c>
      <c r="AC8">
        <f t="shared" ca="1" si="9"/>
        <v>-1.5164664532641723</v>
      </c>
      <c r="AD8" s="6"/>
      <c r="AE8">
        <f ca="1">IF(SUM(AE$3:AE7)&gt;=1,0,IF(AND(Z8='Dog &amp; Duck Inputs'!$C$4,AA8&gt;V8),1,IF(AND(U8=Z8,V8=AA8),1,0)))</f>
        <v>0</v>
      </c>
      <c r="AG8">
        <f>MIN('Dog &amp; Duck Inputs'!$C$4,IF(S8&lt;$B$11,$B$4*SIN(S8/$B$4),$B$4+MAX(0,S8-$B$11)))</f>
        <v>3.8941834230865053</v>
      </c>
      <c r="AH8">
        <f ca="1">MIN(V8+PI(),$B$12)</f>
        <v>3.541592653589793</v>
      </c>
      <c r="AI8">
        <f>MIN('Dog &amp; Duck Inputs'!$C$4,IF(S8&lt;Calc!$B$11,Calc!$B$4*SIN(S8*(1/Calc!$B$4)),SQRT(AK8^2+$B$4^2)))</f>
        <v>3.8941834230865053</v>
      </c>
      <c r="AJ8">
        <f ca="1">IF(S8&lt;Calc!$B$11,V8+(PI()),MIN($B$12+ACOS($B$4/SQRT(AK8^2+$B$4^2)),$B$13))</f>
        <v>3.541592653589793</v>
      </c>
      <c r="AK8">
        <f>MAX(S8-$B$11,0)</f>
        <v>0</v>
      </c>
      <c r="AP8">
        <f>MIN($B$5*$S8/'Dog &amp; Duck Inputs'!$C$4,$B$12)</f>
        <v>0.4</v>
      </c>
      <c r="AQ8">
        <f>MIN($B$5*$S8/'Dog &amp; Duck Inputs'!$C$4,$B$13)</f>
        <v>0.4</v>
      </c>
    </row>
    <row r="9" spans="1:43" x14ac:dyDescent="0.25">
      <c r="H9">
        <f>'Dog &amp; Duck Inputs'!$C$4</f>
        <v>50</v>
      </c>
      <c r="I9">
        <f t="shared" si="10"/>
        <v>-1.5707963267948966</v>
      </c>
      <c r="J9">
        <f t="shared" si="0"/>
        <v>3.06287113727155E-15</v>
      </c>
      <c r="K9">
        <f t="shared" si="1"/>
        <v>-50</v>
      </c>
      <c r="M9">
        <f t="shared" si="2"/>
        <v>10</v>
      </c>
      <c r="N9">
        <f t="shared" si="11"/>
        <v>-1.5707963267948966</v>
      </c>
      <c r="O9">
        <f t="shared" si="3"/>
        <v>6.1257422745431001E-16</v>
      </c>
      <c r="P9">
        <f t="shared" si="4"/>
        <v>-10</v>
      </c>
      <c r="R9">
        <v>5</v>
      </c>
      <c r="S9">
        <f>IF($R9&lt;='Dog &amp; Duck Inputs'!$C$13,$R9,NA())</f>
        <v>5</v>
      </c>
      <c r="U9">
        <f>'Dog &amp; Duck Inputs'!$C$4</f>
        <v>50</v>
      </c>
      <c r="V9">
        <f t="shared" ca="1" si="12"/>
        <v>0.5</v>
      </c>
      <c r="W9">
        <f t="shared" ca="1" si="5"/>
        <v>43.879128094518634</v>
      </c>
      <c r="X9">
        <f t="shared" ca="1" si="6"/>
        <v>23.971276930210152</v>
      </c>
      <c r="Z9">
        <f t="shared" ca="1" si="13"/>
        <v>4.7942553860420301</v>
      </c>
      <c r="AA9">
        <f t="shared" ca="1" si="7"/>
        <v>3.6415926535897931</v>
      </c>
      <c r="AB9">
        <f t="shared" ca="1" si="8"/>
        <v>-4.2073549240394827</v>
      </c>
      <c r="AC9">
        <f t="shared" ca="1" si="9"/>
        <v>-2.2984884706593007</v>
      </c>
      <c r="AD9" s="6"/>
      <c r="AE9">
        <f ca="1">IF(SUM(AE$3:AE8)&gt;=1,0,IF(AND(Z9='Dog &amp; Duck Inputs'!$C$4,AA9&gt;V9),1,IF(AND(U9=Z9,V9=AA9),1,0)))</f>
        <v>0</v>
      </c>
      <c r="AG9">
        <f>MIN('Dog &amp; Duck Inputs'!$C$4,IF(S9&lt;$B$11,$B$4*SIN(S9/$B$4),$B$4+MAX(0,S9-$B$11)))</f>
        <v>4.7942553860420301</v>
      </c>
      <c r="AH9">
        <f ca="1">MIN(V9+PI(),$B$12)</f>
        <v>3.6415926535897931</v>
      </c>
      <c r="AI9">
        <f>MIN('Dog &amp; Duck Inputs'!$C$4,IF(S9&lt;Calc!$B$11,Calc!$B$4*SIN(S9*(1/Calc!$B$4)),SQRT(AK9^2+$B$4^2)))</f>
        <v>4.7942553860420301</v>
      </c>
      <c r="AJ9">
        <f ca="1">IF(S9&lt;Calc!$B$11,V9+(PI()),MIN($B$12+ACOS($B$4/SQRT(AK9^2+$B$4^2)),$B$13))</f>
        <v>3.6415926535897931</v>
      </c>
      <c r="AK9">
        <f>MAX(S9-$B$11,0)</f>
        <v>0</v>
      </c>
      <c r="AP9">
        <f>MIN($B$5*$S9/'Dog &amp; Duck Inputs'!$C$4,$B$12)</f>
        <v>0.5</v>
      </c>
      <c r="AQ9">
        <f>MIN($B$5*$S9/'Dog &amp; Duck Inputs'!$C$4,$B$13)</f>
        <v>0.5</v>
      </c>
    </row>
    <row r="10" spans="1:43" x14ac:dyDescent="0.25">
      <c r="H10">
        <f>'Dog &amp; Duck Inputs'!$C$4</f>
        <v>50</v>
      </c>
      <c r="I10">
        <f t="shared" si="10"/>
        <v>-1.2566370614359172</v>
      </c>
      <c r="J10">
        <f t="shared" si="0"/>
        <v>15.450849718747373</v>
      </c>
      <c r="K10">
        <f t="shared" si="1"/>
        <v>-47.552825814757675</v>
      </c>
      <c r="M10">
        <f t="shared" si="2"/>
        <v>10</v>
      </c>
      <c r="N10">
        <f t="shared" si="11"/>
        <v>-1.2566370614359172</v>
      </c>
      <c r="O10">
        <f t="shared" si="3"/>
        <v>3.0901699437494745</v>
      </c>
      <c r="P10">
        <f t="shared" si="4"/>
        <v>-9.5105651629515346</v>
      </c>
      <c r="R10">
        <v>6</v>
      </c>
      <c r="S10">
        <f>IF($R10&lt;='Dog &amp; Duck Inputs'!$C$13,$R10,NA())</f>
        <v>6</v>
      </c>
      <c r="U10">
        <f>'Dog &amp; Duck Inputs'!$C$4</f>
        <v>50</v>
      </c>
      <c r="V10">
        <f t="shared" ca="1" si="12"/>
        <v>0.6</v>
      </c>
      <c r="W10">
        <f t="shared" ca="1" si="5"/>
        <v>41.266780745483914</v>
      </c>
      <c r="X10">
        <f t="shared" ca="1" si="6"/>
        <v>28.232123669751768</v>
      </c>
      <c r="Z10">
        <f t="shared" ca="1" si="13"/>
        <v>5.6464247339503544</v>
      </c>
      <c r="AA10">
        <f t="shared" ca="1" si="7"/>
        <v>3.7415926535897932</v>
      </c>
      <c r="AB10">
        <f t="shared" ca="1" si="8"/>
        <v>-4.6601954298361328</v>
      </c>
      <c r="AC10">
        <f t="shared" ca="1" si="9"/>
        <v>-3.1882112276166326</v>
      </c>
      <c r="AD10" s="6"/>
      <c r="AE10">
        <f ca="1">IF(SUM(AE$3:AE9)&gt;=1,0,IF(AND(Z10='Dog &amp; Duck Inputs'!$C$4,AA10&gt;V10),1,IF(AND(U10=Z10,V10=AA10),1,0)))</f>
        <v>0</v>
      </c>
      <c r="AG10">
        <f>MIN('Dog &amp; Duck Inputs'!$C$4,IF(S10&lt;$B$11,$B$4*SIN(S10/$B$4),$B$4+MAX(0,S10-$B$11)))</f>
        <v>5.6464247339503535</v>
      </c>
      <c r="AH10">
        <f ca="1">MIN(V10+PI(),$B$12)</f>
        <v>3.7415926535897932</v>
      </c>
      <c r="AI10">
        <f>MIN('Dog &amp; Duck Inputs'!$C$4,IF(S10&lt;Calc!$B$11,Calc!$B$4*SIN(S10*(1/Calc!$B$4)),SQRT(AK10^2+$B$4^2)))</f>
        <v>5.6464247339503544</v>
      </c>
      <c r="AJ10">
        <f ca="1">IF(S10&lt;Calc!$B$11,V10+(PI()),MIN($B$12+ACOS($B$4/SQRT(AK10^2+$B$4^2)),$B$13))</f>
        <v>3.7415926535897932</v>
      </c>
      <c r="AK10">
        <f>MAX(S10-$B$11,0)</f>
        <v>0</v>
      </c>
      <c r="AP10">
        <f>MIN($B$5*$S10/'Dog &amp; Duck Inputs'!$C$4,$B$12)</f>
        <v>0.6</v>
      </c>
      <c r="AQ10">
        <f>MIN($B$5*$S10/'Dog &amp; Duck Inputs'!$C$4,$B$13)</f>
        <v>0.6</v>
      </c>
    </row>
    <row r="11" spans="1:43" x14ac:dyDescent="0.25">
      <c r="A11" t="s">
        <v>15</v>
      </c>
      <c r="B11">
        <f>B4*PI()/2</f>
        <v>15.707963267948966</v>
      </c>
      <c r="H11">
        <f>'Dog &amp; Duck Inputs'!$C$4</f>
        <v>50</v>
      </c>
      <c r="I11">
        <f t="shared" si="10"/>
        <v>-0.94247779607693793</v>
      </c>
      <c r="J11">
        <f t="shared" si="0"/>
        <v>29.389262614623657</v>
      </c>
      <c r="K11">
        <f t="shared" si="1"/>
        <v>-40.450849718747371</v>
      </c>
      <c r="M11">
        <f t="shared" si="2"/>
        <v>10</v>
      </c>
      <c r="N11">
        <f t="shared" si="11"/>
        <v>-0.94247779607693793</v>
      </c>
      <c r="O11">
        <f t="shared" si="3"/>
        <v>5.8778525229247318</v>
      </c>
      <c r="P11">
        <f t="shared" si="4"/>
        <v>-8.0901699437494745</v>
      </c>
      <c r="R11">
        <v>7</v>
      </c>
      <c r="S11">
        <f>IF($R11&lt;='Dog &amp; Duck Inputs'!$C$13,$R11,NA())</f>
        <v>7</v>
      </c>
      <c r="U11">
        <f>'Dog &amp; Duck Inputs'!$C$4</f>
        <v>50</v>
      </c>
      <c r="V11">
        <f t="shared" ca="1" si="12"/>
        <v>0.7</v>
      </c>
      <c r="W11">
        <f t="shared" ca="1" si="5"/>
        <v>38.242109364224426</v>
      </c>
      <c r="X11">
        <f t="shared" ca="1" si="6"/>
        <v>32.210884361884553</v>
      </c>
      <c r="Z11">
        <f t="shared" ca="1" si="13"/>
        <v>6.4421768723769111</v>
      </c>
      <c r="AA11">
        <f t="shared" ca="1" si="7"/>
        <v>3.8415926535897933</v>
      </c>
      <c r="AB11">
        <f t="shared" ca="1" si="8"/>
        <v>-4.9272486499423014</v>
      </c>
      <c r="AC11">
        <f t="shared" ca="1" si="9"/>
        <v>-4.1501642854987963</v>
      </c>
      <c r="AD11" s="6"/>
      <c r="AE11">
        <f ca="1">IF(SUM(AE$3:AE10)&gt;=1,0,IF(AND(Z11='Dog &amp; Duck Inputs'!$C$4,AA11&gt;V11),1,IF(AND(U11=Z11,V11=AA11),1,0)))</f>
        <v>0</v>
      </c>
      <c r="AG11">
        <f>MIN('Dog &amp; Duck Inputs'!$C$4,IF(S11&lt;$B$11,$B$4*SIN(S11/$B$4),$B$4+MAX(0,S11-$B$11)))</f>
        <v>6.4421768723769102</v>
      </c>
      <c r="AH11">
        <f ca="1">MIN(V11+PI(),$B$12)</f>
        <v>3.8415926535897933</v>
      </c>
      <c r="AI11">
        <f>MIN('Dog &amp; Duck Inputs'!$C$4,IF(S11&lt;Calc!$B$11,Calc!$B$4*SIN(S11*(1/Calc!$B$4)),SQRT(AK11^2+$B$4^2)))</f>
        <v>6.4421768723769111</v>
      </c>
      <c r="AJ11">
        <f ca="1">IF(S11&lt;Calc!$B$11,V11+(PI()),MIN($B$12+ACOS($B$4/SQRT(AK11^2+$B$4^2)),$B$13))</f>
        <v>3.8415926535897933</v>
      </c>
      <c r="AK11">
        <f>MAX(S11-$B$11,0)</f>
        <v>0</v>
      </c>
      <c r="AP11">
        <f>MIN($B$5*$S11/'Dog &amp; Duck Inputs'!$C$4,$B$12)</f>
        <v>0.7</v>
      </c>
      <c r="AQ11">
        <f>MIN($B$5*$S11/'Dog &amp; Duck Inputs'!$C$4,$B$13)</f>
        <v>0.7</v>
      </c>
    </row>
    <row r="12" spans="1:43" x14ac:dyDescent="0.25">
      <c r="A12" t="s">
        <v>27</v>
      </c>
      <c r="B12">
        <f>B5*B11/'Dog &amp; Duck Inputs'!C4+PI()</f>
        <v>4.7123889803846897</v>
      </c>
      <c r="H12">
        <f>'Dog &amp; Duck Inputs'!$C$4</f>
        <v>50</v>
      </c>
      <c r="I12">
        <f t="shared" si="10"/>
        <v>-0.62831853071795862</v>
      </c>
      <c r="J12">
        <f t="shared" si="0"/>
        <v>40.450849718747371</v>
      </c>
      <c r="K12">
        <f t="shared" si="1"/>
        <v>-29.389262614623657</v>
      </c>
      <c r="M12">
        <f t="shared" si="2"/>
        <v>10</v>
      </c>
      <c r="N12">
        <f t="shared" si="11"/>
        <v>-0.62831853071795862</v>
      </c>
      <c r="O12">
        <f t="shared" si="3"/>
        <v>8.0901699437494745</v>
      </c>
      <c r="P12">
        <f t="shared" si="4"/>
        <v>-5.8778525229247318</v>
      </c>
      <c r="R12">
        <v>8</v>
      </c>
      <c r="S12">
        <f>IF($R12&lt;='Dog &amp; Duck Inputs'!$C$13,$R12,NA())</f>
        <v>8</v>
      </c>
      <c r="U12">
        <f>'Dog &amp; Duck Inputs'!$C$4</f>
        <v>50</v>
      </c>
      <c r="V12">
        <f t="shared" ca="1" si="12"/>
        <v>0.8</v>
      </c>
      <c r="W12">
        <f t="shared" ca="1" si="5"/>
        <v>34.83533546735827</v>
      </c>
      <c r="X12">
        <f t="shared" ca="1" si="6"/>
        <v>35.867804544976138</v>
      </c>
      <c r="Z12">
        <f t="shared" ca="1" si="13"/>
        <v>7.1735609089952277</v>
      </c>
      <c r="AA12">
        <f t="shared" ca="1" si="7"/>
        <v>3.9415926535897929</v>
      </c>
      <c r="AB12">
        <f t="shared" ca="1" si="8"/>
        <v>-4.9978680152075272</v>
      </c>
      <c r="AC12">
        <f t="shared" ca="1" si="9"/>
        <v>-5.1459976115064423</v>
      </c>
      <c r="AD12" s="6"/>
      <c r="AE12">
        <f ca="1">IF(SUM(AE$3:AE11)&gt;=1,0,IF(AND(Z12='Dog &amp; Duck Inputs'!$C$4,AA12&gt;V12),1,IF(AND(U12=Z12,V12=AA12),1,0)))</f>
        <v>0</v>
      </c>
      <c r="AG12">
        <f>MIN('Dog &amp; Duck Inputs'!$C$4,IF(S12&lt;$B$11,$B$4*SIN(S12/$B$4),$B$4+MAX(0,S12-$B$11)))</f>
        <v>7.1735609089952277</v>
      </c>
      <c r="AH12">
        <f ca="1">MIN(V12+PI(),$B$12)</f>
        <v>3.9415926535897929</v>
      </c>
      <c r="AI12">
        <f>MIN('Dog &amp; Duck Inputs'!$C$4,IF(S12&lt;Calc!$B$11,Calc!$B$4*SIN(S12*(1/Calc!$B$4)),SQRT(AK12^2+$B$4^2)))</f>
        <v>7.1735609089952277</v>
      </c>
      <c r="AJ12">
        <f ca="1">IF(S12&lt;Calc!$B$11,V12+(PI()),MIN($B$12+ACOS($B$4/SQRT(AK12^2+$B$4^2)),$B$13))</f>
        <v>3.9415926535897929</v>
      </c>
      <c r="AK12">
        <f>MAX(S12-$B$11,0)</f>
        <v>0</v>
      </c>
      <c r="AP12">
        <f>MIN($B$5*$S12/'Dog &amp; Duck Inputs'!$C$4,$B$12)</f>
        <v>0.8</v>
      </c>
      <c r="AQ12">
        <f>MIN($B$5*$S12/'Dog &amp; Duck Inputs'!$C$4,$B$13)</f>
        <v>0.8</v>
      </c>
    </row>
    <row r="13" spans="1:43" x14ac:dyDescent="0.25">
      <c r="A13" t="s">
        <v>28</v>
      </c>
      <c r="B13">
        <f>B12+ACOS(B4/'Dog &amp; Duck Inputs'!C4)</f>
        <v>6.0818273863892554</v>
      </c>
      <c r="H13">
        <f>'Dog &amp; Duck Inputs'!$C$4</f>
        <v>50</v>
      </c>
      <c r="I13">
        <f t="shared" si="10"/>
        <v>-0.31415926535897931</v>
      </c>
      <c r="J13">
        <f t="shared" si="0"/>
        <v>47.552825814757675</v>
      </c>
      <c r="K13">
        <f t="shared" si="1"/>
        <v>-15.450849718747369</v>
      </c>
      <c r="M13">
        <f t="shared" si="2"/>
        <v>10</v>
      </c>
      <c r="N13">
        <f t="shared" si="11"/>
        <v>-0.31415926535897931</v>
      </c>
      <c r="O13">
        <f t="shared" si="3"/>
        <v>9.5105651629515346</v>
      </c>
      <c r="P13">
        <f t="shared" si="4"/>
        <v>-3.0901699437494741</v>
      </c>
      <c r="R13">
        <v>9</v>
      </c>
      <c r="S13">
        <f>IF($R13&lt;='Dog &amp; Duck Inputs'!$C$13,$R13,NA())</f>
        <v>9</v>
      </c>
      <c r="U13">
        <f>'Dog &amp; Duck Inputs'!$C$4</f>
        <v>50</v>
      </c>
      <c r="V13">
        <f t="shared" ca="1" si="12"/>
        <v>0.9</v>
      </c>
      <c r="W13">
        <f t="shared" ca="1" si="5"/>
        <v>31.080498413533221</v>
      </c>
      <c r="X13">
        <f t="shared" ca="1" si="6"/>
        <v>39.166345481374172</v>
      </c>
      <c r="Z13">
        <f t="shared" ca="1" si="13"/>
        <v>7.8332690962748339</v>
      </c>
      <c r="AA13">
        <f t="shared" ca="1" si="7"/>
        <v>4.0415926535897935</v>
      </c>
      <c r="AB13">
        <f t="shared" ca="1" si="8"/>
        <v>-4.8692381543909748</v>
      </c>
      <c r="AC13">
        <f t="shared" ca="1" si="9"/>
        <v>-6.1360104734654364</v>
      </c>
      <c r="AD13" s="6"/>
      <c r="AE13">
        <f ca="1">IF(SUM(AE$3:AE12)&gt;=1,0,IF(AND(Z13='Dog &amp; Duck Inputs'!$C$4,AA13&gt;V13),1,IF(AND(U13=Z13,V13=AA13),1,0)))</f>
        <v>0</v>
      </c>
      <c r="AG13">
        <f>MIN('Dog &amp; Duck Inputs'!$C$4,IF(S13&lt;$B$11,$B$4*SIN(S13/$B$4),$B$4+MAX(0,S13-$B$11)))</f>
        <v>7.8332690962748339</v>
      </c>
      <c r="AH13">
        <f ca="1">MIN(V13+PI(),$B$12)</f>
        <v>4.0415926535897935</v>
      </c>
      <c r="AI13">
        <f>MIN('Dog &amp; Duck Inputs'!$C$4,IF(S13&lt;Calc!$B$11,Calc!$B$4*SIN(S13*(1/Calc!$B$4)),SQRT(AK13^2+$B$4^2)))</f>
        <v>7.8332690962748339</v>
      </c>
      <c r="AJ13">
        <f ca="1">IF(S13&lt;Calc!$B$11,V13+(PI()),MIN($B$12+ACOS($B$4/SQRT(AK13^2+$B$4^2)),$B$13))</f>
        <v>4.0415926535897935</v>
      </c>
      <c r="AK13">
        <f>MAX(S13-$B$11,0)</f>
        <v>0</v>
      </c>
      <c r="AP13">
        <f>MIN($B$5*$S13/'Dog &amp; Duck Inputs'!$C$4,$B$12)</f>
        <v>0.9</v>
      </c>
      <c r="AQ13">
        <f>MIN($B$5*$S13/'Dog &amp; Duck Inputs'!$C$4,$B$13)</f>
        <v>0.9</v>
      </c>
    </row>
    <row r="14" spans="1:43" x14ac:dyDescent="0.25">
      <c r="H14">
        <f>'Dog &amp; Duck Inputs'!$C$4</f>
        <v>50</v>
      </c>
      <c r="I14">
        <f t="shared" si="10"/>
        <v>0</v>
      </c>
      <c r="J14">
        <f t="shared" si="0"/>
        <v>50</v>
      </c>
      <c r="K14">
        <f t="shared" si="1"/>
        <v>0</v>
      </c>
      <c r="M14">
        <f t="shared" si="2"/>
        <v>10</v>
      </c>
      <c r="N14">
        <f t="shared" si="11"/>
        <v>0</v>
      </c>
      <c r="O14">
        <f t="shared" si="3"/>
        <v>10</v>
      </c>
      <c r="P14">
        <f t="shared" si="4"/>
        <v>0</v>
      </c>
      <c r="R14">
        <v>10</v>
      </c>
      <c r="S14">
        <f>IF($R14&lt;='Dog &amp; Duck Inputs'!$C$13,$R14,NA())</f>
        <v>10</v>
      </c>
      <c r="U14">
        <f>'Dog &amp; Duck Inputs'!$C$4</f>
        <v>50</v>
      </c>
      <c r="V14">
        <f t="shared" ca="1" si="12"/>
        <v>1</v>
      </c>
      <c r="W14">
        <f t="shared" ca="1" si="5"/>
        <v>27.015115293406989</v>
      </c>
      <c r="X14">
        <f t="shared" ca="1" si="6"/>
        <v>42.073549240394826</v>
      </c>
      <c r="Z14">
        <f t="shared" ca="1" si="13"/>
        <v>8.4147098480789655</v>
      </c>
      <c r="AA14">
        <f t="shared" ca="1" si="7"/>
        <v>4.1415926535897931</v>
      </c>
      <c r="AB14">
        <f t="shared" ca="1" si="8"/>
        <v>-4.5464871341284088</v>
      </c>
      <c r="AC14">
        <f t="shared" ca="1" si="9"/>
        <v>-7.0807341827357115</v>
      </c>
      <c r="AD14" s="6"/>
      <c r="AE14">
        <f ca="1">IF(SUM(AE$3:AE13)&gt;=1,0,IF(AND(Z14='Dog &amp; Duck Inputs'!$C$4,AA14&gt;V14),1,IF(AND(U14=Z14,V14=AA14),1,0)))</f>
        <v>0</v>
      </c>
      <c r="AG14">
        <f>MIN('Dog &amp; Duck Inputs'!$C$4,IF(S14&lt;$B$11,$B$4*SIN(S14/$B$4),$B$4+MAX(0,S14-$B$11)))</f>
        <v>8.4147098480789655</v>
      </c>
      <c r="AH14">
        <f ca="1">MIN(V14+PI(),$B$12)</f>
        <v>4.1415926535897931</v>
      </c>
      <c r="AI14">
        <f>MIN('Dog &amp; Duck Inputs'!$C$4,IF(S14&lt;Calc!$B$11,Calc!$B$4*SIN(S14*(1/Calc!$B$4)),SQRT(AK14^2+$B$4^2)))</f>
        <v>8.4147098480789655</v>
      </c>
      <c r="AJ14">
        <f ca="1">IF(S14&lt;Calc!$B$11,V14+(PI()),MIN($B$12+ACOS($B$4/SQRT(AK14^2+$B$4^2)),$B$13))</f>
        <v>4.1415926535897931</v>
      </c>
      <c r="AK14">
        <f>MAX(S14-$B$11,0)</f>
        <v>0</v>
      </c>
      <c r="AP14">
        <f>MIN($B$5*$S14/'Dog &amp; Duck Inputs'!$C$4,$B$12)</f>
        <v>1</v>
      </c>
      <c r="AQ14">
        <f>MIN($B$5*$S14/'Dog &amp; Duck Inputs'!$C$4,$B$13)</f>
        <v>1</v>
      </c>
    </row>
    <row r="15" spans="1:43" x14ac:dyDescent="0.25">
      <c r="H15">
        <f>'Dog &amp; Duck Inputs'!$C$4</f>
        <v>50</v>
      </c>
      <c r="I15">
        <f t="shared" si="10"/>
        <v>0.31415926535897931</v>
      </c>
      <c r="J15">
        <f t="shared" si="0"/>
        <v>47.552825814757675</v>
      </c>
      <c r="K15">
        <f t="shared" si="1"/>
        <v>15.450849718747369</v>
      </c>
      <c r="M15">
        <f t="shared" si="2"/>
        <v>10</v>
      </c>
      <c r="N15">
        <f t="shared" si="11"/>
        <v>0.31415926535897931</v>
      </c>
      <c r="O15">
        <f t="shared" si="3"/>
        <v>9.5105651629515346</v>
      </c>
      <c r="P15">
        <f t="shared" si="4"/>
        <v>3.0901699437494741</v>
      </c>
      <c r="R15">
        <v>11</v>
      </c>
      <c r="S15">
        <f>IF($R15&lt;='Dog &amp; Duck Inputs'!$C$13,$R15,NA())</f>
        <v>11</v>
      </c>
      <c r="U15">
        <f>'Dog &amp; Duck Inputs'!$C$4</f>
        <v>50</v>
      </c>
      <c r="V15">
        <f t="shared" ca="1" si="12"/>
        <v>1.1000000000000001</v>
      </c>
      <c r="W15">
        <f t="shared" ca="1" si="5"/>
        <v>22.679806071278865</v>
      </c>
      <c r="X15">
        <f t="shared" ca="1" si="6"/>
        <v>44.560368003071773</v>
      </c>
      <c r="Z15">
        <f t="shared" ca="1" si="13"/>
        <v>8.9120736006143542</v>
      </c>
      <c r="AA15">
        <f t="shared" ca="1" si="7"/>
        <v>4.2415926535897928</v>
      </c>
      <c r="AB15">
        <f t="shared" ca="1" si="8"/>
        <v>-4.0424820190979549</v>
      </c>
      <c r="AC15">
        <f t="shared" ca="1" si="9"/>
        <v>-7.9425055862767273</v>
      </c>
      <c r="AD15" s="6"/>
      <c r="AE15">
        <f ca="1">IF(SUM(AE$3:AE14)&gt;=1,0,IF(AND(Z15='Dog &amp; Duck Inputs'!$C$4,AA15&gt;V15),1,IF(AND(U15=Z15,V15=AA15),1,0)))</f>
        <v>0</v>
      </c>
      <c r="AG15">
        <f>MIN('Dog &amp; Duck Inputs'!$C$4,IF(S15&lt;$B$11,$B$4*SIN(S15/$B$4),$B$4+MAX(0,S15-$B$11)))</f>
        <v>8.9120736006143542</v>
      </c>
      <c r="AH15">
        <f ca="1">MIN(V15+PI(),$B$12)</f>
        <v>4.2415926535897928</v>
      </c>
      <c r="AI15">
        <f>MIN('Dog &amp; Duck Inputs'!$C$4,IF(S15&lt;Calc!$B$11,Calc!$B$4*SIN(S15*(1/Calc!$B$4)),SQRT(AK15^2+$B$4^2)))</f>
        <v>8.9120736006143542</v>
      </c>
      <c r="AJ15">
        <f ca="1">IF(S15&lt;Calc!$B$11,V15+(PI()),MIN($B$12+ACOS($B$4/SQRT(AK15^2+$B$4^2)),$B$13))</f>
        <v>4.2415926535897928</v>
      </c>
      <c r="AK15">
        <f>MAX(S15-$B$11,0)</f>
        <v>0</v>
      </c>
      <c r="AP15">
        <f>MIN($B$5*$S15/'Dog &amp; Duck Inputs'!$C$4,$B$12)</f>
        <v>1.1000000000000001</v>
      </c>
      <c r="AQ15">
        <f>MIN($B$5*$S15/'Dog &amp; Duck Inputs'!$C$4,$B$13)</f>
        <v>1.1000000000000001</v>
      </c>
    </row>
    <row r="16" spans="1:43" x14ac:dyDescent="0.25">
      <c r="A16" t="s">
        <v>16</v>
      </c>
      <c r="B16">
        <f>IF(C16,B4,NA())</f>
        <v>10</v>
      </c>
      <c r="C16" t="b">
        <v>1</v>
      </c>
      <c r="H16">
        <f>'Dog &amp; Duck Inputs'!$C$4</f>
        <v>50</v>
      </c>
      <c r="I16">
        <f t="shared" si="10"/>
        <v>0.62831853071795862</v>
      </c>
      <c r="J16">
        <f t="shared" si="0"/>
        <v>40.450849718747371</v>
      </c>
      <c r="K16">
        <f t="shared" si="1"/>
        <v>29.389262614623657</v>
      </c>
      <c r="M16">
        <f t="shared" si="2"/>
        <v>10</v>
      </c>
      <c r="N16">
        <f t="shared" si="11"/>
        <v>0.62831853071795862</v>
      </c>
      <c r="O16">
        <f t="shared" si="3"/>
        <v>8.0901699437494745</v>
      </c>
      <c r="P16">
        <f t="shared" si="4"/>
        <v>5.8778525229247318</v>
      </c>
      <c r="R16">
        <v>12</v>
      </c>
      <c r="S16">
        <f>IF($R16&lt;='Dog &amp; Duck Inputs'!$C$13,$R16,NA())</f>
        <v>12</v>
      </c>
      <c r="U16">
        <f>'Dog &amp; Duck Inputs'!$C$4</f>
        <v>50</v>
      </c>
      <c r="V16">
        <f t="shared" ca="1" si="12"/>
        <v>1.2</v>
      </c>
      <c r="W16">
        <f t="shared" ca="1" si="5"/>
        <v>18.117887723833682</v>
      </c>
      <c r="X16">
        <f t="shared" ca="1" si="6"/>
        <v>46.601954298361314</v>
      </c>
      <c r="Z16">
        <f t="shared" ca="1" si="13"/>
        <v>9.3203908596722638</v>
      </c>
      <c r="AA16">
        <f t="shared" ca="1" si="7"/>
        <v>4.3415926535897933</v>
      </c>
      <c r="AB16">
        <f t="shared" ca="1" si="8"/>
        <v>-3.377315902755754</v>
      </c>
      <c r="AC16">
        <f t="shared" ca="1" si="9"/>
        <v>-8.686968577706228</v>
      </c>
      <c r="AD16" s="6"/>
      <c r="AE16">
        <f ca="1">IF(SUM(AE$3:AE15)&gt;=1,0,IF(AND(Z16='Dog &amp; Duck Inputs'!$C$4,AA16&gt;V16),1,IF(AND(U16=Z16,V16=AA16),1,0)))</f>
        <v>0</v>
      </c>
      <c r="AG16">
        <f>MIN('Dog &amp; Duck Inputs'!$C$4,IF(S16&lt;$B$11,$B$4*SIN(S16/$B$4),$B$4+MAX(0,S16-$B$11)))</f>
        <v>9.320390859672262</v>
      </c>
      <c r="AH16">
        <f ca="1">MIN(V16+PI(),$B$12)</f>
        <v>4.3415926535897933</v>
      </c>
      <c r="AI16">
        <f>MIN('Dog &amp; Duck Inputs'!$C$4,IF(S16&lt;Calc!$B$11,Calc!$B$4*SIN(S16*(1/Calc!$B$4)),SQRT(AK16^2+$B$4^2)))</f>
        <v>9.3203908596722638</v>
      </c>
      <c r="AJ16">
        <f ca="1">IF(S16&lt;Calc!$B$11,V16+(PI()),MIN($B$12+ACOS($B$4/SQRT(AK16^2+$B$4^2)),$B$13))</f>
        <v>4.3415926535897933</v>
      </c>
      <c r="AK16">
        <f>MAX(S16-$B$11,0)</f>
        <v>0</v>
      </c>
      <c r="AP16">
        <f>MIN($B$5*$S16/'Dog &amp; Duck Inputs'!$C$4,$B$12)</f>
        <v>1.2</v>
      </c>
      <c r="AQ16">
        <f>MIN($B$5*$S16/'Dog &amp; Duck Inputs'!$C$4,$B$13)</f>
        <v>1.2</v>
      </c>
    </row>
    <row r="17" spans="8:43" x14ac:dyDescent="0.25">
      <c r="H17">
        <f>'Dog &amp; Duck Inputs'!$C$4</f>
        <v>50</v>
      </c>
      <c r="I17">
        <f t="shared" si="10"/>
        <v>0.94247779607693793</v>
      </c>
      <c r="J17">
        <f t="shared" si="0"/>
        <v>29.389262614623657</v>
      </c>
      <c r="K17">
        <f t="shared" si="1"/>
        <v>40.450849718747371</v>
      </c>
      <c r="M17">
        <f t="shared" si="2"/>
        <v>10</v>
      </c>
      <c r="N17">
        <f t="shared" si="11"/>
        <v>0.94247779607693793</v>
      </c>
      <c r="O17">
        <f t="shared" si="3"/>
        <v>5.8778525229247318</v>
      </c>
      <c r="P17">
        <f t="shared" si="4"/>
        <v>8.0901699437494745</v>
      </c>
      <c r="R17">
        <v>13</v>
      </c>
      <c r="S17">
        <f>IF($R17&lt;='Dog &amp; Duck Inputs'!$C$13,$R17,NA())</f>
        <v>13</v>
      </c>
      <c r="U17">
        <f>'Dog &amp; Duck Inputs'!$C$4</f>
        <v>50</v>
      </c>
      <c r="V17">
        <f t="shared" ca="1" si="12"/>
        <v>1.3</v>
      </c>
      <c r="W17">
        <f t="shared" ca="1" si="5"/>
        <v>13.374941431229367</v>
      </c>
      <c r="X17">
        <f t="shared" ca="1" si="6"/>
        <v>48.177909270859651</v>
      </c>
      <c r="Z17">
        <f t="shared" ca="1" si="13"/>
        <v>9.6355818541719298</v>
      </c>
      <c r="AA17">
        <f t="shared" ca="1" si="7"/>
        <v>4.4415926535897929</v>
      </c>
      <c r="AB17">
        <f t="shared" ca="1" si="8"/>
        <v>-2.577506859107324</v>
      </c>
      <c r="AC17">
        <f t="shared" ca="1" si="9"/>
        <v>-9.2844437668447348</v>
      </c>
      <c r="AD17" s="6"/>
      <c r="AE17">
        <f ca="1">IF(SUM(AE$3:AE16)&gt;=1,0,IF(AND(Z17='Dog &amp; Duck Inputs'!$C$4,AA17&gt;V17),1,IF(AND(U17=Z17,V17=AA17),1,0)))</f>
        <v>0</v>
      </c>
      <c r="AG17">
        <f>MIN('Dog &amp; Duck Inputs'!$C$4,IF(S17&lt;$B$11,$B$4*SIN(S17/$B$4),$B$4+MAX(0,S17-$B$11)))</f>
        <v>9.6355818541719298</v>
      </c>
      <c r="AH17">
        <f ca="1">MIN(V17+PI(),$B$12)</f>
        <v>4.4415926535897929</v>
      </c>
      <c r="AI17">
        <f>MIN('Dog &amp; Duck Inputs'!$C$4,IF(S17&lt;Calc!$B$11,Calc!$B$4*SIN(S17*(1/Calc!$B$4)),SQRT(AK17^2+$B$4^2)))</f>
        <v>9.6355818541719298</v>
      </c>
      <c r="AJ17">
        <f ca="1">IF(S17&lt;Calc!$B$11,V17+(PI()),MIN($B$12+ACOS($B$4/SQRT(AK17^2+$B$4^2)),$B$13))</f>
        <v>4.4415926535897929</v>
      </c>
      <c r="AK17">
        <f>MAX(S17-$B$11,0)</f>
        <v>0</v>
      </c>
      <c r="AP17">
        <f>MIN($B$5*$S17/'Dog &amp; Duck Inputs'!$C$4,$B$12)</f>
        <v>1.3</v>
      </c>
      <c r="AQ17">
        <f>MIN($B$5*$S17/'Dog &amp; Duck Inputs'!$C$4,$B$13)</f>
        <v>1.3</v>
      </c>
    </row>
    <row r="18" spans="8:43" x14ac:dyDescent="0.25">
      <c r="H18">
        <f>'Dog &amp; Duck Inputs'!$C$4</f>
        <v>50</v>
      </c>
      <c r="I18">
        <f t="shared" si="10"/>
        <v>1.2566370614359172</v>
      </c>
      <c r="J18">
        <f t="shared" si="0"/>
        <v>15.450849718747373</v>
      </c>
      <c r="K18">
        <f t="shared" si="1"/>
        <v>47.552825814757675</v>
      </c>
      <c r="M18">
        <f t="shared" si="2"/>
        <v>10</v>
      </c>
      <c r="N18">
        <f t="shared" si="11"/>
        <v>1.2566370614359172</v>
      </c>
      <c r="O18">
        <f t="shared" si="3"/>
        <v>3.0901699437494745</v>
      </c>
      <c r="P18">
        <f t="shared" si="4"/>
        <v>9.5105651629515346</v>
      </c>
      <c r="R18">
        <v>14</v>
      </c>
      <c r="S18">
        <f>IF($R18&lt;='Dog &amp; Duck Inputs'!$C$13,$R18,NA())</f>
        <v>14</v>
      </c>
      <c r="U18">
        <f>'Dog &amp; Duck Inputs'!$C$4</f>
        <v>50</v>
      </c>
      <c r="V18">
        <f t="shared" ca="1" si="12"/>
        <v>1.4</v>
      </c>
      <c r="W18">
        <f t="shared" ca="1" si="5"/>
        <v>8.4983571450120525</v>
      </c>
      <c r="X18">
        <f t="shared" ca="1" si="6"/>
        <v>49.27248649942301</v>
      </c>
      <c r="Z18">
        <f t="shared" ca="1" si="13"/>
        <v>9.8544972998846028</v>
      </c>
      <c r="AA18">
        <f t="shared" ca="1" si="7"/>
        <v>4.5415926535897935</v>
      </c>
      <c r="AB18">
        <f t="shared" ca="1" si="8"/>
        <v>-1.6749407507795224</v>
      </c>
      <c r="AC18">
        <f t="shared" ca="1" si="9"/>
        <v>-9.7111117033432919</v>
      </c>
      <c r="AD18" s="6"/>
      <c r="AE18">
        <f ca="1">IF(SUM(AE$3:AE17)&gt;=1,0,IF(AND(Z18='Dog &amp; Duck Inputs'!$C$4,AA18&gt;V18),1,IF(AND(U18=Z18,V18=AA18),1,0)))</f>
        <v>0</v>
      </c>
      <c r="AG18">
        <f>MIN('Dog &amp; Duck Inputs'!$C$4,IF(S18&lt;$B$11,$B$4*SIN(S18/$B$4),$B$4+MAX(0,S18-$B$11)))</f>
        <v>9.854497299884601</v>
      </c>
      <c r="AH18">
        <f ca="1">MIN(V18+PI(),$B$12)</f>
        <v>4.5415926535897935</v>
      </c>
      <c r="AI18">
        <f>MIN('Dog &amp; Duck Inputs'!$C$4,IF(S18&lt;Calc!$B$11,Calc!$B$4*SIN(S18*(1/Calc!$B$4)),SQRT(AK18^2+$B$4^2)))</f>
        <v>9.8544972998846028</v>
      </c>
      <c r="AJ18">
        <f ca="1">IF(S18&lt;Calc!$B$11,V18+(PI()),MIN($B$12+ACOS($B$4/SQRT(AK18^2+$B$4^2)),$B$13))</f>
        <v>4.5415926535897935</v>
      </c>
      <c r="AK18">
        <f>MAX(S18-$B$11,0)</f>
        <v>0</v>
      </c>
      <c r="AP18">
        <f>MIN($B$5*$S18/'Dog &amp; Duck Inputs'!$C$4,$B$12)</f>
        <v>1.4</v>
      </c>
      <c r="AQ18">
        <f>MIN($B$5*$S18/'Dog &amp; Duck Inputs'!$C$4,$B$13)</f>
        <v>1.4</v>
      </c>
    </row>
    <row r="19" spans="8:43" x14ac:dyDescent="0.25">
      <c r="H19">
        <f>'Dog &amp; Duck Inputs'!$C$4</f>
        <v>50</v>
      </c>
      <c r="I19">
        <f t="shared" si="10"/>
        <v>1.5707963267948966</v>
      </c>
      <c r="J19">
        <f t="shared" si="0"/>
        <v>3.06287113727155E-15</v>
      </c>
      <c r="K19">
        <f t="shared" si="1"/>
        <v>50</v>
      </c>
      <c r="M19">
        <f t="shared" si="2"/>
        <v>10</v>
      </c>
      <c r="N19">
        <f t="shared" si="11"/>
        <v>1.5707963267948966</v>
      </c>
      <c r="O19">
        <f t="shared" si="3"/>
        <v>6.1257422745431001E-16</v>
      </c>
      <c r="P19">
        <f t="shared" si="4"/>
        <v>10</v>
      </c>
      <c r="R19">
        <v>15</v>
      </c>
      <c r="S19">
        <f>IF($R19&lt;='Dog &amp; Duck Inputs'!$C$13,$R19,NA())</f>
        <v>15</v>
      </c>
      <c r="U19">
        <f>'Dog &amp; Duck Inputs'!$C$4</f>
        <v>50</v>
      </c>
      <c r="V19">
        <f t="shared" ca="1" si="12"/>
        <v>1.5</v>
      </c>
      <c r="W19">
        <f t="shared" ca="1" si="5"/>
        <v>3.5368600833851453</v>
      </c>
      <c r="X19">
        <f t="shared" ca="1" si="6"/>
        <v>49.874749330202725</v>
      </c>
      <c r="Z19">
        <f t="shared" ca="1" si="13"/>
        <v>9.9749498660405447</v>
      </c>
      <c r="AA19">
        <f t="shared" ca="1" si="7"/>
        <v>4.6415926535897931</v>
      </c>
      <c r="AB19">
        <f t="shared" ca="1" si="8"/>
        <v>-0.70560004029933732</v>
      </c>
      <c r="AC19">
        <f t="shared" ca="1" si="9"/>
        <v>-9.9499624830022277</v>
      </c>
      <c r="AD19" s="6"/>
      <c r="AE19">
        <f ca="1">IF(SUM(AE$3:AE18)&gt;=1,0,IF(AND(Z19='Dog &amp; Duck Inputs'!$C$4,AA19&gt;V19),1,IF(AND(U19=Z19,V19=AA19),1,0)))</f>
        <v>0</v>
      </c>
      <c r="AG19">
        <f>MIN('Dog &amp; Duck Inputs'!$C$4,IF(S19&lt;$B$11,$B$4*SIN(S19/$B$4),$B$4+MAX(0,S19-$B$11)))</f>
        <v>9.9749498660405447</v>
      </c>
      <c r="AH19">
        <f ca="1">MIN(V19+PI(),$B$12)</f>
        <v>4.6415926535897931</v>
      </c>
      <c r="AI19">
        <f>MIN('Dog &amp; Duck Inputs'!$C$4,IF(S19&lt;Calc!$B$11,Calc!$B$4*SIN(S19*(1/Calc!$B$4)),SQRT(AK19^2+$B$4^2)))</f>
        <v>9.9749498660405447</v>
      </c>
      <c r="AJ19">
        <f ca="1">IF(S19&lt;Calc!$B$11,V19+(PI()),MIN($B$12+ACOS($B$4/SQRT(AK19^2+$B$4^2)),$B$13))</f>
        <v>4.6415926535897931</v>
      </c>
      <c r="AK19">
        <f>MAX(S19-$B$11,0)</f>
        <v>0</v>
      </c>
      <c r="AP19">
        <f>MIN($B$5*$S19/'Dog &amp; Duck Inputs'!$C$4,$B$12)</f>
        <v>1.5</v>
      </c>
      <c r="AQ19">
        <f>MIN($B$5*$S19/'Dog &amp; Duck Inputs'!$C$4,$B$13)</f>
        <v>1.5</v>
      </c>
    </row>
    <row r="20" spans="8:43" x14ac:dyDescent="0.25">
      <c r="H20">
        <f>'Dog &amp; Duck Inputs'!$C$4</f>
        <v>50</v>
      </c>
      <c r="I20">
        <f t="shared" si="10"/>
        <v>1.8849555921538759</v>
      </c>
      <c r="J20">
        <f t="shared" si="0"/>
        <v>-15.450849718747367</v>
      </c>
      <c r="K20">
        <f t="shared" si="1"/>
        <v>47.552825814757682</v>
      </c>
      <c r="M20">
        <f t="shared" si="2"/>
        <v>10</v>
      </c>
      <c r="N20">
        <f t="shared" si="11"/>
        <v>1.8849555921538759</v>
      </c>
      <c r="O20">
        <f t="shared" si="3"/>
        <v>-3.0901699437494736</v>
      </c>
      <c r="P20">
        <f t="shared" si="4"/>
        <v>9.5105651629515364</v>
      </c>
      <c r="R20">
        <v>16</v>
      </c>
      <c r="S20">
        <f>IF($R20&lt;='Dog &amp; Duck Inputs'!$C$13,$R20,NA())</f>
        <v>16</v>
      </c>
      <c r="U20">
        <f>'Dog &amp; Duck Inputs'!$C$4</f>
        <v>50</v>
      </c>
      <c r="V20">
        <f t="shared" ca="1" si="12"/>
        <v>1.6</v>
      </c>
      <c r="W20">
        <f t="shared" ca="1" si="5"/>
        <v>-1.4599761150644408</v>
      </c>
      <c r="X20">
        <f t="shared" ca="1" si="6"/>
        <v>49.978680152075256</v>
      </c>
      <c r="Z20">
        <f t="shared" ca="1" si="13"/>
        <v>10.004263363829795</v>
      </c>
      <c r="AA20">
        <f t="shared" ca="1" si="7"/>
        <v>4.7415843556738766</v>
      </c>
      <c r="AB20">
        <f t="shared" ca="1" si="8"/>
        <v>0.29203673205100256</v>
      </c>
      <c r="AC20">
        <f t="shared" ca="1" si="9"/>
        <v>-10</v>
      </c>
      <c r="AD20" s="6"/>
      <c r="AE20">
        <f ca="1">IF(SUM(AE$3:AE19)&gt;=1,0,IF(AND(Z20='Dog &amp; Duck Inputs'!$C$4,AA20&gt;V20),1,IF(AND(U20=Z20,V20=AA20),1,0)))</f>
        <v>0</v>
      </c>
      <c r="AG20">
        <f>MIN('Dog &amp; Duck Inputs'!$C$4,IF(S20&lt;$B$11,$B$4*SIN(S20/$B$4),$B$4+MAX(0,S20-$B$11)))</f>
        <v>10.292036732051034</v>
      </c>
      <c r="AH20">
        <f ca="1">MIN(V20+PI(),$B$12)</f>
        <v>4.7123889803846897</v>
      </c>
      <c r="AI20">
        <f>MIN('Dog &amp; Duck Inputs'!$C$4,IF(S20&lt;Calc!$B$11,Calc!$B$4*SIN(S20*(1/Calc!$B$4)),SQRT(AK20^2+$B$4^2)))</f>
        <v>10.004263363829795</v>
      </c>
      <c r="AJ20">
        <f>IF(S20&lt;Calc!$B$11,V20+(PI()),MIN($B$12+ACOS($B$4/SQRT(AK20^2+$B$4^2)),$B$13))</f>
        <v>4.7415843556738766</v>
      </c>
      <c r="AK20">
        <f>MAX(S20-$B$11,0)</f>
        <v>0.29203673205103442</v>
      </c>
      <c r="AP20">
        <f>MIN($B$5*$S20/'Dog &amp; Duck Inputs'!$C$4,$B$12)</f>
        <v>1.6</v>
      </c>
      <c r="AQ20">
        <f>MIN($B$5*$S20/'Dog &amp; Duck Inputs'!$C$4,$B$13)</f>
        <v>1.6</v>
      </c>
    </row>
    <row r="21" spans="8:43" x14ac:dyDescent="0.25">
      <c r="H21">
        <f>'Dog &amp; Duck Inputs'!$C$4</f>
        <v>50</v>
      </c>
      <c r="I21">
        <f t="shared" si="10"/>
        <v>2.1991148575128552</v>
      </c>
      <c r="J21">
        <f t="shared" si="0"/>
        <v>-29.38926261462365</v>
      </c>
      <c r="K21">
        <f t="shared" si="1"/>
        <v>40.450849718747371</v>
      </c>
      <c r="M21">
        <f t="shared" si="2"/>
        <v>10</v>
      </c>
      <c r="N21">
        <f t="shared" si="11"/>
        <v>2.1991148575128552</v>
      </c>
      <c r="O21">
        <f t="shared" si="3"/>
        <v>-5.87785252292473</v>
      </c>
      <c r="P21">
        <f t="shared" si="4"/>
        <v>8.0901699437494745</v>
      </c>
      <c r="R21">
        <v>17</v>
      </c>
      <c r="S21">
        <f>IF($R21&lt;='Dog &amp; Duck Inputs'!$C$13,$R21,NA())</f>
        <v>17</v>
      </c>
      <c r="U21">
        <f>'Dog &amp; Duck Inputs'!$C$4</f>
        <v>50</v>
      </c>
      <c r="V21">
        <f t="shared" ca="1" si="12"/>
        <v>1.7</v>
      </c>
      <c r="W21">
        <f t="shared" ca="1" si="5"/>
        <v>-6.4422247147762315</v>
      </c>
      <c r="X21">
        <f t="shared" ca="1" si="6"/>
        <v>49.583240522623427</v>
      </c>
      <c r="Z21">
        <f t="shared" ca="1" si="13"/>
        <v>10.083122478526635</v>
      </c>
      <c r="AA21">
        <f t="shared" ca="1" si="7"/>
        <v>4.8408808123333085</v>
      </c>
      <c r="AB21">
        <f t="shared" ca="1" si="8"/>
        <v>1.2920367320510291</v>
      </c>
      <c r="AC21">
        <f t="shared" ca="1" si="9"/>
        <v>-10</v>
      </c>
      <c r="AD21" s="6"/>
      <c r="AE21">
        <f ca="1">IF(SUM(AE$3:AE20)&gt;=1,0,IF(AND(Z21='Dog &amp; Duck Inputs'!$C$4,AA21&gt;V21),1,IF(AND(U21=Z21,V21=AA21),1,0)))</f>
        <v>0</v>
      </c>
      <c r="AG21">
        <f>MIN('Dog &amp; Duck Inputs'!$C$4,IF(S21&lt;$B$11,$B$4*SIN(S21/$B$4),$B$4+MAX(0,S21-$B$11)))</f>
        <v>11.292036732051034</v>
      </c>
      <c r="AH21">
        <f ca="1">MIN(V21+PI(),$B$12)</f>
        <v>4.7123889803846897</v>
      </c>
      <c r="AI21">
        <f>MIN('Dog &amp; Duck Inputs'!$C$4,IF(S21&lt;Calc!$B$11,Calc!$B$4*SIN(S21*(1/Calc!$B$4)),SQRT(AK21^2+$B$4^2)))</f>
        <v>10.083122478526635</v>
      </c>
      <c r="AJ21">
        <f>IF(S21&lt;Calc!$B$11,V21+(PI()),MIN($B$12+ACOS($B$4/SQRT(AK21^2+$B$4^2)),$B$13))</f>
        <v>4.8408808123333085</v>
      </c>
      <c r="AK21">
        <f>MAX(S21-$B$11,0)</f>
        <v>1.2920367320510344</v>
      </c>
      <c r="AP21">
        <f>MIN($B$5*$S21/'Dog &amp; Duck Inputs'!$C$4,$B$12)</f>
        <v>1.7</v>
      </c>
      <c r="AQ21">
        <f>MIN($B$5*$S21/'Dog &amp; Duck Inputs'!$C$4,$B$13)</f>
        <v>1.7</v>
      </c>
    </row>
    <row r="22" spans="8:43" x14ac:dyDescent="0.25">
      <c r="H22">
        <f>'Dog &amp; Duck Inputs'!$C$4</f>
        <v>50</v>
      </c>
      <c r="I22">
        <f t="shared" si="10"/>
        <v>2.5132741228718345</v>
      </c>
      <c r="J22">
        <f t="shared" si="0"/>
        <v>-40.450849718747364</v>
      </c>
      <c r="K22">
        <f t="shared" si="1"/>
        <v>29.389262614623661</v>
      </c>
      <c r="M22">
        <f t="shared" si="2"/>
        <v>10</v>
      </c>
      <c r="N22">
        <f t="shared" si="11"/>
        <v>2.5132741228718345</v>
      </c>
      <c r="O22">
        <f t="shared" si="3"/>
        <v>-8.0901699437494727</v>
      </c>
      <c r="P22">
        <f t="shared" si="4"/>
        <v>5.8778525229247327</v>
      </c>
      <c r="R22">
        <v>18</v>
      </c>
      <c r="S22">
        <f>IF($R22&lt;='Dog &amp; Duck Inputs'!$C$13,$R22,NA())</f>
        <v>18</v>
      </c>
      <c r="U22">
        <f>'Dog &amp; Duck Inputs'!$C$4</f>
        <v>50</v>
      </c>
      <c r="V22">
        <f t="shared" ca="1" si="12"/>
        <v>1.8</v>
      </c>
      <c r="W22">
        <f t="shared" ca="1" si="5"/>
        <v>-11.360104734654355</v>
      </c>
      <c r="X22">
        <f t="shared" ca="1" si="6"/>
        <v>48.692381543909761</v>
      </c>
      <c r="Z22">
        <f t="shared" ca="1" si="13"/>
        <v>10.259309546995411</v>
      </c>
      <c r="AA22">
        <f t="shared" ca="1" si="7"/>
        <v>4.9377009193420527</v>
      </c>
      <c r="AB22">
        <f t="shared" ca="1" si="8"/>
        <v>2.2920367320510331</v>
      </c>
      <c r="AC22">
        <f t="shared" ca="1" si="9"/>
        <v>-10</v>
      </c>
      <c r="AD22" s="6"/>
      <c r="AE22">
        <f ca="1">IF(SUM(AE$3:AE21)&gt;=1,0,IF(AND(Z22='Dog &amp; Duck Inputs'!$C$4,AA22&gt;V22),1,IF(AND(U22=Z22,V22=AA22),1,0)))</f>
        <v>0</v>
      </c>
      <c r="AG22">
        <f>MIN('Dog &amp; Duck Inputs'!$C$4,IF(S22&lt;$B$11,$B$4*SIN(S22/$B$4),$B$4+MAX(0,S22-$B$11)))</f>
        <v>12.292036732051034</v>
      </c>
      <c r="AH22">
        <f ca="1">MIN(V22+PI(),$B$12)</f>
        <v>4.7123889803846897</v>
      </c>
      <c r="AI22">
        <f>MIN('Dog &amp; Duck Inputs'!$C$4,IF(S22&lt;Calc!$B$11,Calc!$B$4*SIN(S22*(1/Calc!$B$4)),SQRT(AK22^2+$B$4^2)))</f>
        <v>10.259309546995411</v>
      </c>
      <c r="AJ22">
        <f>IF(S22&lt;Calc!$B$11,V22+(PI()),MIN($B$12+ACOS($B$4/SQRT(AK22^2+$B$4^2)),$B$13))</f>
        <v>4.9377009193420527</v>
      </c>
      <c r="AK22">
        <f>MAX(S22-$B$11,0)</f>
        <v>2.2920367320510344</v>
      </c>
      <c r="AP22">
        <f>MIN($B$5*$S22/'Dog &amp; Duck Inputs'!$C$4,$B$12)</f>
        <v>1.8</v>
      </c>
      <c r="AQ22">
        <f>MIN($B$5*$S22/'Dog &amp; Duck Inputs'!$C$4,$B$13)</f>
        <v>1.8</v>
      </c>
    </row>
    <row r="23" spans="8:43" x14ac:dyDescent="0.25">
      <c r="H23">
        <f>'Dog &amp; Duck Inputs'!$C$4</f>
        <v>50</v>
      </c>
      <c r="I23">
        <f t="shared" si="10"/>
        <v>2.8274333882308138</v>
      </c>
      <c r="J23">
        <f t="shared" si="0"/>
        <v>-47.552825814757675</v>
      </c>
      <c r="K23">
        <f t="shared" si="1"/>
        <v>15.450849718747376</v>
      </c>
      <c r="M23">
        <f t="shared" si="2"/>
        <v>10</v>
      </c>
      <c r="N23">
        <f t="shared" si="11"/>
        <v>2.8274333882308138</v>
      </c>
      <c r="O23">
        <f t="shared" si="3"/>
        <v>-9.5105651629515346</v>
      </c>
      <c r="P23">
        <f t="shared" si="4"/>
        <v>3.090169943749475</v>
      </c>
      <c r="R23">
        <v>19</v>
      </c>
      <c r="S23">
        <f>IF($R23&lt;='Dog &amp; Duck Inputs'!$C$13,$R23,NA())</f>
        <v>19</v>
      </c>
      <c r="U23">
        <f>'Dog &amp; Duck Inputs'!$C$4</f>
        <v>50</v>
      </c>
      <c r="V23">
        <f t="shared" ca="1" si="12"/>
        <v>1.9</v>
      </c>
      <c r="W23">
        <f t="shared" ca="1" si="5"/>
        <v>-16.164478343175169</v>
      </c>
      <c r="X23">
        <f t="shared" ca="1" si="6"/>
        <v>47.315004384370724</v>
      </c>
      <c r="Z23">
        <f t="shared" ca="1" si="13"/>
        <v>10.527939297183151</v>
      </c>
      <c r="AA23">
        <f t="shared" ca="1" si="7"/>
        <v>5.0304182475266943</v>
      </c>
      <c r="AB23">
        <f t="shared" ca="1" si="8"/>
        <v>3.2920367320510331</v>
      </c>
      <c r="AC23">
        <f t="shared" ca="1" si="9"/>
        <v>-10</v>
      </c>
      <c r="AD23" s="6"/>
      <c r="AE23">
        <f ca="1">IF(SUM(AE$3:AE22)&gt;=1,0,IF(AND(Z23='Dog &amp; Duck Inputs'!$C$4,AA23&gt;V23),1,IF(AND(U23=Z23,V23=AA23),1,0)))</f>
        <v>0</v>
      </c>
      <c r="AG23">
        <f>MIN('Dog &amp; Duck Inputs'!$C$4,IF(S23&lt;$B$11,$B$4*SIN(S23/$B$4),$B$4+MAX(0,S23-$B$11)))</f>
        <v>13.292036732051034</v>
      </c>
      <c r="AH23">
        <f ca="1">MIN(V23+PI(),$B$12)</f>
        <v>4.7123889803846897</v>
      </c>
      <c r="AI23">
        <f>MIN('Dog &amp; Duck Inputs'!$C$4,IF(S23&lt;Calc!$B$11,Calc!$B$4*SIN(S23*(1/Calc!$B$4)),SQRT(AK23^2+$B$4^2)))</f>
        <v>10.527939297183151</v>
      </c>
      <c r="AJ23">
        <f>IF(S23&lt;Calc!$B$11,V23+(PI()),MIN($B$12+ACOS($B$4/SQRT(AK23^2+$B$4^2)),$B$13))</f>
        <v>5.0304182475266943</v>
      </c>
      <c r="AK23">
        <f>MAX(S23-$B$11,0)</f>
        <v>3.2920367320510344</v>
      </c>
      <c r="AP23">
        <f>MIN($B$5*$S23/'Dog &amp; Duck Inputs'!$C$4,$B$12)</f>
        <v>1.9</v>
      </c>
      <c r="AQ23">
        <f>MIN($B$5*$S23/'Dog &amp; Duck Inputs'!$C$4,$B$13)</f>
        <v>1.9</v>
      </c>
    </row>
    <row r="24" spans="8:43" x14ac:dyDescent="0.25">
      <c r="H24">
        <f>'Dog &amp; Duck Inputs'!$C$4</f>
        <v>50</v>
      </c>
      <c r="I24">
        <f t="shared" si="10"/>
        <v>3.1415926535897931</v>
      </c>
      <c r="J24">
        <f t="shared" si="0"/>
        <v>-50</v>
      </c>
      <c r="K24">
        <f t="shared" si="1"/>
        <v>6.1257422745431001E-15</v>
      </c>
      <c r="M24">
        <f t="shared" si="2"/>
        <v>10</v>
      </c>
      <c r="N24">
        <f t="shared" si="11"/>
        <v>3.1415926535897931</v>
      </c>
      <c r="O24">
        <f t="shared" si="3"/>
        <v>-10</v>
      </c>
      <c r="P24">
        <f t="shared" si="4"/>
        <v>1.22514845490862E-15</v>
      </c>
      <c r="R24">
        <v>20</v>
      </c>
      <c r="S24">
        <f>IF($R24&lt;='Dog &amp; Duck Inputs'!$C$13,$R24,NA())</f>
        <v>20</v>
      </c>
      <c r="U24">
        <f>'Dog &amp; Duck Inputs'!$C$4</f>
        <v>50</v>
      </c>
      <c r="V24">
        <f t="shared" ca="1" si="12"/>
        <v>2</v>
      </c>
      <c r="W24">
        <f t="shared" ca="1" si="5"/>
        <v>-20.807341827357121</v>
      </c>
      <c r="X24">
        <f t="shared" ca="1" si="6"/>
        <v>45.464871341284088</v>
      </c>
      <c r="Z24">
        <f t="shared" ca="1" si="13"/>
        <v>10.882167950793415</v>
      </c>
      <c r="AA24">
        <f t="shared" ca="1" si="7"/>
        <v>5.1178147820820019</v>
      </c>
      <c r="AB24">
        <f t="shared" ca="1" si="8"/>
        <v>4.2920367320510389</v>
      </c>
      <c r="AC24">
        <f t="shared" ca="1" si="9"/>
        <v>-9.9999999999999982</v>
      </c>
      <c r="AD24" s="6"/>
      <c r="AE24">
        <f ca="1">IF(SUM(AE$3:AE23)&gt;=1,0,IF(AND(Z24='Dog &amp; Duck Inputs'!$C$4,AA24&gt;V24),1,IF(AND(U24=Z24,V24=AA24),1,0)))</f>
        <v>0</v>
      </c>
      <c r="AG24">
        <f>MIN('Dog &amp; Duck Inputs'!$C$4,IF(S24&lt;$B$11,$B$4*SIN(S24/$B$4),$B$4+MAX(0,S24-$B$11)))</f>
        <v>14.292036732051034</v>
      </c>
      <c r="AH24">
        <f ca="1">MIN(V24+PI(),$B$12)</f>
        <v>4.7123889803846897</v>
      </c>
      <c r="AI24">
        <f>MIN('Dog &amp; Duck Inputs'!$C$4,IF(S24&lt;Calc!$B$11,Calc!$B$4*SIN(S24*(1/Calc!$B$4)),SQRT(AK24^2+$B$4^2)))</f>
        <v>10.882167950793415</v>
      </c>
      <c r="AJ24">
        <f>IF(S24&lt;Calc!$B$11,V24+(PI()),MIN($B$12+ACOS($B$4/SQRT(AK24^2+$B$4^2)),$B$13))</f>
        <v>5.1178147820820019</v>
      </c>
      <c r="AK24">
        <f>MAX(S24-$B$11,0)</f>
        <v>4.2920367320510344</v>
      </c>
      <c r="AP24">
        <f>MIN($B$5*$S24/'Dog &amp; Duck Inputs'!$C$4,$B$12)</f>
        <v>2</v>
      </c>
      <c r="AQ24">
        <f>MIN($B$5*$S24/'Dog &amp; Duck Inputs'!$C$4,$B$13)</f>
        <v>2</v>
      </c>
    </row>
    <row r="25" spans="8:43" x14ac:dyDescent="0.25">
      <c r="R25">
        <v>21</v>
      </c>
      <c r="S25">
        <f>IF($R25&lt;='Dog &amp; Duck Inputs'!$C$13,$R25,NA())</f>
        <v>21</v>
      </c>
      <c r="U25">
        <f>'Dog &amp; Duck Inputs'!$C$4</f>
        <v>50</v>
      </c>
      <c r="V25">
        <f t="shared" ca="1" si="12"/>
        <v>2.1</v>
      </c>
      <c r="W25">
        <f t="shared" ca="1" si="5"/>
        <v>-25.24230522999288</v>
      </c>
      <c r="X25">
        <f t="shared" ca="1" si="6"/>
        <v>43.160468332443685</v>
      </c>
      <c r="Z25">
        <f t="shared" ca="1" si="13"/>
        <v>11.313958315875897</v>
      </c>
      <c r="AA25">
        <f t="shared" ca="1" si="7"/>
        <v>5.1991256618757626</v>
      </c>
      <c r="AB25">
        <f t="shared" ca="1" si="8"/>
        <v>5.29203673205103</v>
      </c>
      <c r="AC25">
        <f t="shared" ca="1" si="9"/>
        <v>-10.000000000000002</v>
      </c>
      <c r="AD25" s="6"/>
      <c r="AE25">
        <f ca="1">IF(SUM(AE$3:AE24)&gt;=1,0,IF(AND(Z25='Dog &amp; Duck Inputs'!$C$4,AA25&gt;V25),1,IF(AND(U25=Z25,V25=AA25),1,0)))</f>
        <v>0</v>
      </c>
      <c r="AG25">
        <f>MIN('Dog &amp; Duck Inputs'!$C$4,IF(S25&lt;$B$11,$B$4*SIN(S25/$B$4),$B$4+MAX(0,S25-$B$11)))</f>
        <v>15.292036732051034</v>
      </c>
      <c r="AH25">
        <f ca="1">MIN(V25+PI(),$B$12)</f>
        <v>4.7123889803846897</v>
      </c>
      <c r="AI25">
        <f>MIN('Dog &amp; Duck Inputs'!$C$4,IF(S25&lt;Calc!$B$11,Calc!$B$4*SIN(S25*(1/Calc!$B$4)),SQRT(AK25^2+$B$4^2)))</f>
        <v>11.313958315875897</v>
      </c>
      <c r="AJ25">
        <f>IF(S25&lt;Calc!$B$11,V25+(PI()),MIN($B$12+ACOS($B$4/SQRT(AK25^2+$B$4^2)),$B$13))</f>
        <v>5.1991256618757626</v>
      </c>
      <c r="AK25">
        <f>MAX(S25-$B$11,0)</f>
        <v>5.2920367320510344</v>
      </c>
      <c r="AP25">
        <f>MIN($B$5*$S25/'Dog &amp; Duck Inputs'!$C$4,$B$12)</f>
        <v>2.1</v>
      </c>
      <c r="AQ25">
        <f>MIN($B$5*$S25/'Dog &amp; Duck Inputs'!$C$4,$B$13)</f>
        <v>2.1</v>
      </c>
    </row>
    <row r="26" spans="8:43" x14ac:dyDescent="0.25">
      <c r="R26">
        <v>22</v>
      </c>
      <c r="S26">
        <f>IF($R26&lt;='Dog &amp; Duck Inputs'!$C$13,$R26,NA())</f>
        <v>22</v>
      </c>
      <c r="U26">
        <f>'Dog &amp; Duck Inputs'!$C$4</f>
        <v>50</v>
      </c>
      <c r="V26">
        <f t="shared" ca="1" si="12"/>
        <v>2.2000000000000002</v>
      </c>
      <c r="W26">
        <f t="shared" ca="1" si="5"/>
        <v>-29.425055862767291</v>
      </c>
      <c r="X26">
        <f t="shared" ca="1" si="6"/>
        <v>40.424820190979503</v>
      </c>
      <c r="Z26">
        <f t="shared" ca="1" si="13"/>
        <v>11.814809614948498</v>
      </c>
      <c r="AA26">
        <f t="shared" ca="1" si="7"/>
        <v>5.2740054523927231</v>
      </c>
      <c r="AB26">
        <f t="shared" ca="1" si="8"/>
        <v>6.29203673205103</v>
      </c>
      <c r="AC26">
        <f t="shared" ca="1" si="9"/>
        <v>-10.000000000000004</v>
      </c>
      <c r="AD26" s="6"/>
      <c r="AE26">
        <f ca="1">IF(SUM(AE$3:AE25)&gt;=1,0,IF(AND(Z26='Dog &amp; Duck Inputs'!$C$4,AA26&gt;V26),1,IF(AND(U26=Z26,V26=AA26),1,0)))</f>
        <v>0</v>
      </c>
      <c r="AG26">
        <f>MIN('Dog &amp; Duck Inputs'!$C$4,IF(S26&lt;$B$11,$B$4*SIN(S26/$B$4),$B$4+MAX(0,S26-$B$11)))</f>
        <v>16.292036732051034</v>
      </c>
      <c r="AH26">
        <f ca="1">MIN(V26+PI(),$B$12)</f>
        <v>4.7123889803846897</v>
      </c>
      <c r="AI26">
        <f>MIN('Dog &amp; Duck Inputs'!$C$4,IF(S26&lt;Calc!$B$11,Calc!$B$4*SIN(S26*(1/Calc!$B$4)),SQRT(AK26^2+$B$4^2)))</f>
        <v>11.814809614948498</v>
      </c>
      <c r="AJ26">
        <f>IF(S26&lt;Calc!$B$11,V26+(PI()),MIN($B$12+ACOS($B$4/SQRT(AK26^2+$B$4^2)),$B$13))</f>
        <v>5.2740054523927231</v>
      </c>
      <c r="AK26">
        <f>MAX(S26-$B$11,0)</f>
        <v>6.2920367320510344</v>
      </c>
      <c r="AP26">
        <f>MIN($B$5*$S26/'Dog &amp; Duck Inputs'!$C$4,$B$12)</f>
        <v>2.2000000000000002</v>
      </c>
      <c r="AQ26">
        <f>MIN($B$5*$S26/'Dog &amp; Duck Inputs'!$C$4,$B$13)</f>
        <v>2.2000000000000002</v>
      </c>
    </row>
    <row r="27" spans="8:43" x14ac:dyDescent="0.25">
      <c r="R27">
        <v>23</v>
      </c>
      <c r="S27">
        <f>IF($R27&lt;='Dog &amp; Duck Inputs'!$C$13,$R27,NA())</f>
        <v>23</v>
      </c>
      <c r="U27">
        <f>'Dog &amp; Duck Inputs'!$C$4</f>
        <v>50</v>
      </c>
      <c r="V27">
        <f t="shared" ca="1" si="12"/>
        <v>2.2999999999999998</v>
      </c>
      <c r="W27">
        <f t="shared" ca="1" si="5"/>
        <v>-33.313801063991207</v>
      </c>
      <c r="X27">
        <f t="shared" ca="1" si="6"/>
        <v>37.285260608836012</v>
      </c>
      <c r="Z27">
        <f t="shared" ca="1" si="13"/>
        <v>12.376340319399008</v>
      </c>
      <c r="AA27">
        <f t="shared" ca="1" si="7"/>
        <v>5.3424470501920034</v>
      </c>
      <c r="AB27">
        <f t="shared" ca="1" si="8"/>
        <v>7.2920367320510362</v>
      </c>
      <c r="AC27">
        <f t="shared" ca="1" si="9"/>
        <v>-10</v>
      </c>
      <c r="AD27" s="6"/>
      <c r="AE27">
        <f ca="1">IF(SUM(AE$3:AE26)&gt;=1,0,IF(AND(Z27='Dog &amp; Duck Inputs'!$C$4,AA27&gt;V27),1,IF(AND(U27=Z27,V27=AA27),1,0)))</f>
        <v>0</v>
      </c>
      <c r="AG27">
        <f>MIN('Dog &amp; Duck Inputs'!$C$4,IF(S27&lt;$B$11,$B$4*SIN(S27/$B$4),$B$4+MAX(0,S27-$B$11)))</f>
        <v>17.292036732051034</v>
      </c>
      <c r="AH27">
        <f ca="1">MIN(V27+PI(),$B$12)</f>
        <v>4.7123889803846897</v>
      </c>
      <c r="AI27">
        <f>MIN('Dog &amp; Duck Inputs'!$C$4,IF(S27&lt;Calc!$B$11,Calc!$B$4*SIN(S27*(1/Calc!$B$4)),SQRT(AK27^2+$B$4^2)))</f>
        <v>12.376340319399008</v>
      </c>
      <c r="AJ27">
        <f>IF(S27&lt;Calc!$B$11,V27+(PI()),MIN($B$12+ACOS($B$4/SQRT(AK27^2+$B$4^2)),$B$13))</f>
        <v>5.3424470501920034</v>
      </c>
      <c r="AK27">
        <f>MAX(S27-$B$11,0)</f>
        <v>7.2920367320510344</v>
      </c>
      <c r="AP27">
        <f>MIN($B$5*$S27/'Dog &amp; Duck Inputs'!$C$4,$B$12)</f>
        <v>2.2999999999999998</v>
      </c>
      <c r="AQ27">
        <f>MIN($B$5*$S27/'Dog &amp; Duck Inputs'!$C$4,$B$13)</f>
        <v>2.2999999999999998</v>
      </c>
    </row>
    <row r="28" spans="8:43" x14ac:dyDescent="0.25">
      <c r="R28">
        <v>24</v>
      </c>
      <c r="S28">
        <f>IF($R28&lt;='Dog &amp; Duck Inputs'!$C$13,$R28,NA())</f>
        <v>24</v>
      </c>
      <c r="U28">
        <f>'Dog &amp; Duck Inputs'!$C$4</f>
        <v>50</v>
      </c>
      <c r="V28">
        <f t="shared" ca="1" si="12"/>
        <v>2.4</v>
      </c>
      <c r="W28">
        <f t="shared" ca="1" si="5"/>
        <v>-36.869685777062273</v>
      </c>
      <c r="X28">
        <f t="shared" ca="1" si="6"/>
        <v>33.773159027557547</v>
      </c>
      <c r="Z28">
        <f t="shared" ca="1" si="13"/>
        <v>12.990684091520491</v>
      </c>
      <c r="AA28">
        <f t="shared" ca="1" si="7"/>
        <v>5.4046851250361065</v>
      </c>
      <c r="AB28">
        <f t="shared" ca="1" si="8"/>
        <v>8.2920367320510273</v>
      </c>
      <c r="AC28">
        <f t="shared" ca="1" si="9"/>
        <v>-10.000000000000005</v>
      </c>
      <c r="AD28" s="6"/>
      <c r="AE28">
        <f ca="1">IF(SUM(AE$3:AE27)&gt;=1,0,IF(AND(Z28='Dog &amp; Duck Inputs'!$C$4,AA28&gt;V28),1,IF(AND(U28=Z28,V28=AA28),1,0)))</f>
        <v>0</v>
      </c>
      <c r="AG28">
        <f>MIN('Dog &amp; Duck Inputs'!$C$4,IF(S28&lt;$B$11,$B$4*SIN(S28/$B$4),$B$4+MAX(0,S28-$B$11)))</f>
        <v>18.292036732051034</v>
      </c>
      <c r="AH28">
        <f ca="1">MIN(V28+PI(),$B$12)</f>
        <v>4.7123889803846897</v>
      </c>
      <c r="AI28">
        <f>MIN('Dog &amp; Duck Inputs'!$C$4,IF(S28&lt;Calc!$B$11,Calc!$B$4*SIN(S28*(1/Calc!$B$4)),SQRT(AK28^2+$B$4^2)))</f>
        <v>12.990684091520491</v>
      </c>
      <c r="AJ28">
        <f>IF(S28&lt;Calc!$B$11,V28+(PI()),MIN($B$12+ACOS($B$4/SQRT(AK28^2+$B$4^2)),$B$13))</f>
        <v>5.4046851250361065</v>
      </c>
      <c r="AK28">
        <f>MAX(S28-$B$11,0)</f>
        <v>8.2920367320510344</v>
      </c>
      <c r="AP28">
        <f>MIN($B$5*$S28/'Dog &amp; Duck Inputs'!$C$4,$B$12)</f>
        <v>2.4</v>
      </c>
      <c r="AQ28">
        <f>MIN($B$5*$S28/'Dog &amp; Duck Inputs'!$C$4,$B$13)</f>
        <v>2.4</v>
      </c>
    </row>
    <row r="29" spans="8:43" x14ac:dyDescent="0.25">
      <c r="R29">
        <v>25</v>
      </c>
      <c r="S29">
        <f>IF($R29&lt;='Dog &amp; Duck Inputs'!$C$13,$R29,NA())</f>
        <v>25</v>
      </c>
      <c r="U29">
        <f>'Dog &amp; Duck Inputs'!$C$4</f>
        <v>50</v>
      </c>
      <c r="V29">
        <f t="shared" ca="1" si="12"/>
        <v>2.5</v>
      </c>
      <c r="W29">
        <f t="shared" ca="1" si="5"/>
        <v>-40.057180777346687</v>
      </c>
      <c r="X29">
        <f t="shared" ca="1" si="6"/>
        <v>29.923607205197829</v>
      </c>
      <c r="Z29">
        <f t="shared" ca="1" si="13"/>
        <v>13.650712312175715</v>
      </c>
      <c r="AA29">
        <f t="shared" ca="1" si="7"/>
        <v>5.461106427604701</v>
      </c>
      <c r="AB29">
        <f t="shared" ca="1" si="8"/>
        <v>9.2920367320510255</v>
      </c>
      <c r="AC29">
        <f t="shared" ca="1" si="9"/>
        <v>-10.000000000000007</v>
      </c>
      <c r="AD29" s="6"/>
      <c r="AE29">
        <f ca="1">IF(SUM(AE$3:AE28)&gt;=1,0,IF(AND(Z29='Dog &amp; Duck Inputs'!$C$4,AA29&gt;V29),1,IF(AND(U29=Z29,V29=AA29),1,0)))</f>
        <v>0</v>
      </c>
      <c r="AG29">
        <f>MIN('Dog &amp; Duck Inputs'!$C$4,IF(S29&lt;$B$11,$B$4*SIN(S29/$B$4),$B$4+MAX(0,S29-$B$11)))</f>
        <v>19.292036732051034</v>
      </c>
      <c r="AH29">
        <f ca="1">MIN(V29+PI(),$B$12)</f>
        <v>4.7123889803846897</v>
      </c>
      <c r="AI29">
        <f>MIN('Dog &amp; Duck Inputs'!$C$4,IF(S29&lt;Calc!$B$11,Calc!$B$4*SIN(S29*(1/Calc!$B$4)),SQRT(AK29^2+$B$4^2)))</f>
        <v>13.650712312175715</v>
      </c>
      <c r="AJ29">
        <f>IF(S29&lt;Calc!$B$11,V29+(PI()),MIN($B$12+ACOS($B$4/SQRT(AK29^2+$B$4^2)),$B$13))</f>
        <v>5.461106427604701</v>
      </c>
      <c r="AK29">
        <f>MAX(S29-$B$11,0)</f>
        <v>9.2920367320510344</v>
      </c>
      <c r="AP29">
        <f>MIN($B$5*$S29/'Dog &amp; Duck Inputs'!$C$4,$B$12)</f>
        <v>2.5</v>
      </c>
      <c r="AQ29">
        <f>MIN($B$5*$S29/'Dog &amp; Duck Inputs'!$C$4,$B$13)</f>
        <v>2.5</v>
      </c>
    </row>
    <row r="30" spans="8:43" x14ac:dyDescent="0.25">
      <c r="R30">
        <v>26</v>
      </c>
      <c r="S30">
        <f>IF($R30&lt;='Dog &amp; Duck Inputs'!$C$13,$R30,NA())</f>
        <v>26</v>
      </c>
      <c r="U30">
        <f>'Dog &amp; Duck Inputs'!$C$4</f>
        <v>50</v>
      </c>
      <c r="V30">
        <f t="shared" ca="1" si="12"/>
        <v>2.6</v>
      </c>
      <c r="W30">
        <f t="shared" ca="1" si="5"/>
        <v>-42.84443766844737</v>
      </c>
      <c r="X30">
        <f t="shared" ca="1" si="6"/>
        <v>25.775068591073207</v>
      </c>
      <c r="Z30">
        <f t="shared" ca="1" si="13"/>
        <v>14.350122650830819</v>
      </c>
      <c r="AA30">
        <f t="shared" ca="1" si="7"/>
        <v>5.5121778417746556</v>
      </c>
      <c r="AB30">
        <f t="shared" ca="1" si="8"/>
        <v>10.292036732051029</v>
      </c>
      <c r="AC30">
        <f t="shared" ca="1" si="9"/>
        <v>-10.000000000000005</v>
      </c>
      <c r="AD30" s="6"/>
      <c r="AE30">
        <f ca="1">IF(SUM(AE$3:AE29)&gt;=1,0,IF(AND(Z30='Dog &amp; Duck Inputs'!$C$4,AA30&gt;V30),1,IF(AND(U30=Z30,V30=AA30),1,0)))</f>
        <v>0</v>
      </c>
      <c r="AG30">
        <f>MIN('Dog &amp; Duck Inputs'!$C$4,IF(S30&lt;$B$11,$B$4*SIN(S30/$B$4),$B$4+MAX(0,S30-$B$11)))</f>
        <v>20.292036732051034</v>
      </c>
      <c r="AH30">
        <f ca="1">MIN(V30+PI(),$B$12)</f>
        <v>4.7123889803846897</v>
      </c>
      <c r="AI30">
        <f>MIN('Dog &amp; Duck Inputs'!$C$4,IF(S30&lt;Calc!$B$11,Calc!$B$4*SIN(S30*(1/Calc!$B$4)),SQRT(AK30^2+$B$4^2)))</f>
        <v>14.350122650830819</v>
      </c>
      <c r="AJ30">
        <f>IF(S30&lt;Calc!$B$11,V30+(PI()),MIN($B$12+ACOS($B$4/SQRT(AK30^2+$B$4^2)),$B$13))</f>
        <v>5.5121778417746556</v>
      </c>
      <c r="AK30">
        <f>MAX(S30-$B$11,0)</f>
        <v>10.292036732051034</v>
      </c>
      <c r="AP30">
        <f>MIN($B$5*$S30/'Dog &amp; Duck Inputs'!$C$4,$B$12)</f>
        <v>2.6</v>
      </c>
      <c r="AQ30">
        <f>MIN($B$5*$S30/'Dog &amp; Duck Inputs'!$C$4,$B$13)</f>
        <v>2.6</v>
      </c>
    </row>
    <row r="31" spans="8:43" x14ac:dyDescent="0.25">
      <c r="R31">
        <v>27</v>
      </c>
      <c r="S31">
        <f>IF($R31&lt;='Dog &amp; Duck Inputs'!$C$13,$R31,NA())</f>
        <v>27</v>
      </c>
      <c r="U31">
        <f>'Dog &amp; Duck Inputs'!$C$4</f>
        <v>50</v>
      </c>
      <c r="V31">
        <f t="shared" ca="1" si="12"/>
        <v>2.7</v>
      </c>
      <c r="W31">
        <f t="shared" ca="1" si="5"/>
        <v>-45.203607100853063</v>
      </c>
      <c r="X31">
        <f t="shared" ca="1" si="6"/>
        <v>21.368994011691488</v>
      </c>
      <c r="Z31">
        <f t="shared" ca="1" si="13"/>
        <v>15.083437723476363</v>
      </c>
      <c r="AA31">
        <f t="shared" ca="1" si="7"/>
        <v>5.55839451394655</v>
      </c>
      <c r="AB31">
        <f t="shared" ca="1" si="8"/>
        <v>11.292036732051029</v>
      </c>
      <c r="AC31">
        <f t="shared" ca="1" si="9"/>
        <v>-10.000000000000007</v>
      </c>
      <c r="AD31" s="6"/>
      <c r="AE31">
        <f ca="1">IF(SUM(AE$3:AE30)&gt;=1,0,IF(AND(Z31='Dog &amp; Duck Inputs'!$C$4,AA31&gt;V31),1,IF(AND(U31=Z31,V31=AA31),1,0)))</f>
        <v>0</v>
      </c>
      <c r="AG31">
        <f>MIN('Dog &amp; Duck Inputs'!$C$4,IF(S31&lt;$B$11,$B$4*SIN(S31/$B$4),$B$4+MAX(0,S31-$B$11)))</f>
        <v>21.292036732051034</v>
      </c>
      <c r="AH31">
        <f ca="1">MIN(V31+PI(),$B$12)</f>
        <v>4.7123889803846897</v>
      </c>
      <c r="AI31">
        <f>MIN('Dog &amp; Duck Inputs'!$C$4,IF(S31&lt;Calc!$B$11,Calc!$B$4*SIN(S31*(1/Calc!$B$4)),SQRT(AK31^2+$B$4^2)))</f>
        <v>15.083437723476363</v>
      </c>
      <c r="AJ31">
        <f>IF(S31&lt;Calc!$B$11,V31+(PI()),MIN($B$12+ACOS($B$4/SQRT(AK31^2+$B$4^2)),$B$13))</f>
        <v>5.55839451394655</v>
      </c>
      <c r="AK31">
        <f>MAX(S31-$B$11,0)</f>
        <v>11.292036732051034</v>
      </c>
      <c r="AP31">
        <f>MIN($B$5*$S31/'Dog &amp; Duck Inputs'!$C$4,$B$12)</f>
        <v>2.7</v>
      </c>
      <c r="AQ31">
        <f>MIN($B$5*$S31/'Dog &amp; Duck Inputs'!$C$4,$B$13)</f>
        <v>2.7</v>
      </c>
    </row>
    <row r="32" spans="8:43" x14ac:dyDescent="0.25">
      <c r="R32">
        <v>28</v>
      </c>
      <c r="S32">
        <f>IF($R32&lt;='Dog &amp; Duck Inputs'!$C$13,$R32,NA())</f>
        <v>28</v>
      </c>
      <c r="U32">
        <f>'Dog &amp; Duck Inputs'!$C$4</f>
        <v>50</v>
      </c>
      <c r="V32">
        <f t="shared" ca="1" si="12"/>
        <v>2.8</v>
      </c>
      <c r="W32">
        <f t="shared" ca="1" si="5"/>
        <v>-47.111117033432905</v>
      </c>
      <c r="X32">
        <f t="shared" ca="1" si="6"/>
        <v>16.749407507795254</v>
      </c>
      <c r="Z32">
        <f t="shared" ca="1" si="13"/>
        <v>15.845951123933579</v>
      </c>
      <c r="AA32">
        <f t="shared" ca="1" si="7"/>
        <v>5.6002457356678157</v>
      </c>
      <c r="AB32">
        <f t="shared" ca="1" si="8"/>
        <v>12.292036732051029</v>
      </c>
      <c r="AC32">
        <f t="shared" ca="1" si="9"/>
        <v>-10.000000000000007</v>
      </c>
      <c r="AD32" s="6"/>
      <c r="AE32">
        <f ca="1">IF(SUM(AE$3:AE31)&gt;=1,0,IF(AND(Z32='Dog &amp; Duck Inputs'!$C$4,AA32&gt;V32),1,IF(AND(U32=Z32,V32=AA32),1,0)))</f>
        <v>0</v>
      </c>
      <c r="AG32">
        <f>MIN('Dog &amp; Duck Inputs'!$C$4,IF(S32&lt;$B$11,$B$4*SIN(S32/$B$4),$B$4+MAX(0,S32-$B$11)))</f>
        <v>22.292036732051034</v>
      </c>
      <c r="AH32">
        <f ca="1">MIN(V32+PI(),$B$12)</f>
        <v>4.7123889803846897</v>
      </c>
      <c r="AI32">
        <f>MIN('Dog &amp; Duck Inputs'!$C$4,IF(S32&lt;Calc!$B$11,Calc!$B$4*SIN(S32*(1/Calc!$B$4)),SQRT(AK32^2+$B$4^2)))</f>
        <v>15.845951123933579</v>
      </c>
      <c r="AJ32">
        <f>IF(S32&lt;Calc!$B$11,V32+(PI()),MIN($B$12+ACOS($B$4/SQRT(AK32^2+$B$4^2)),$B$13))</f>
        <v>5.6002457356678157</v>
      </c>
      <c r="AK32">
        <f>MAX(S32-$B$11,0)</f>
        <v>12.292036732051034</v>
      </c>
      <c r="AP32">
        <f>MIN($B$5*$S32/'Dog &amp; Duck Inputs'!$C$4,$B$12)</f>
        <v>2.8</v>
      </c>
      <c r="AQ32">
        <f>MIN($B$5*$S32/'Dog &amp; Duck Inputs'!$C$4,$B$13)</f>
        <v>2.8</v>
      </c>
    </row>
    <row r="33" spans="18:43" x14ac:dyDescent="0.25">
      <c r="R33">
        <v>29</v>
      </c>
      <c r="S33">
        <f>IF($R33&lt;='Dog &amp; Duck Inputs'!$C$13,$R33,NA())</f>
        <v>29</v>
      </c>
      <c r="U33">
        <f>'Dog &amp; Duck Inputs'!$C$4</f>
        <v>50</v>
      </c>
      <c r="V33">
        <f t="shared" ca="1" si="12"/>
        <v>2.9</v>
      </c>
      <c r="W33">
        <f t="shared" ca="1" si="5"/>
        <v>-48.547908257479527</v>
      </c>
      <c r="X33">
        <f t="shared" ca="1" si="6"/>
        <v>11.962466460699121</v>
      </c>
      <c r="Z33">
        <f t="shared" ca="1" si="13"/>
        <v>16.633647840632971</v>
      </c>
      <c r="AA33">
        <f t="shared" ca="1" si="7"/>
        <v>5.6381945690415858</v>
      </c>
      <c r="AB33">
        <f t="shared" ca="1" si="8"/>
        <v>13.292036732051031</v>
      </c>
      <c r="AC33">
        <f t="shared" ca="1" si="9"/>
        <v>-10.000000000000004</v>
      </c>
      <c r="AD33" s="6"/>
      <c r="AE33">
        <f ca="1">IF(SUM(AE$3:AE32)&gt;=1,0,IF(AND(Z33='Dog &amp; Duck Inputs'!$C$4,AA33&gt;V33),1,IF(AND(U33=Z33,V33=AA33),1,0)))</f>
        <v>0</v>
      </c>
      <c r="AG33">
        <f>MIN('Dog &amp; Duck Inputs'!$C$4,IF(S33&lt;$B$11,$B$4*SIN(S33/$B$4),$B$4+MAX(0,S33-$B$11)))</f>
        <v>23.292036732051034</v>
      </c>
      <c r="AH33">
        <f ca="1">MIN(V33+PI(),$B$12)</f>
        <v>4.7123889803846897</v>
      </c>
      <c r="AI33">
        <f>MIN('Dog &amp; Duck Inputs'!$C$4,IF(S33&lt;Calc!$B$11,Calc!$B$4*SIN(S33*(1/Calc!$B$4)),SQRT(AK33^2+$B$4^2)))</f>
        <v>16.633647840632971</v>
      </c>
      <c r="AJ33">
        <f>IF(S33&lt;Calc!$B$11,V33+(PI()),MIN($B$12+ACOS($B$4/SQRT(AK33^2+$B$4^2)),$B$13))</f>
        <v>5.6381945690415858</v>
      </c>
      <c r="AK33">
        <f>MAX(S33-$B$11,0)</f>
        <v>13.292036732051034</v>
      </c>
      <c r="AP33">
        <f>MIN($B$5*$S33/'Dog &amp; Duck Inputs'!$C$4,$B$12)</f>
        <v>2.9</v>
      </c>
      <c r="AQ33">
        <f>MIN($B$5*$S33/'Dog &amp; Duck Inputs'!$C$4,$B$13)</f>
        <v>2.9</v>
      </c>
    </row>
    <row r="34" spans="18:43" x14ac:dyDescent="0.25">
      <c r="R34">
        <v>30</v>
      </c>
      <c r="S34">
        <f>IF($R34&lt;='Dog &amp; Duck Inputs'!$C$13,$R34,NA())</f>
        <v>30</v>
      </c>
      <c r="U34">
        <f>'Dog &amp; Duck Inputs'!$C$4</f>
        <v>50</v>
      </c>
      <c r="V34">
        <f t="shared" ca="1" si="12"/>
        <v>3</v>
      </c>
      <c r="W34">
        <f t="shared" ca="1" si="5"/>
        <v>-49.49962483002227</v>
      </c>
      <c r="X34">
        <f t="shared" ca="1" si="6"/>
        <v>7.0560004029933605</v>
      </c>
      <c r="Z34">
        <f t="shared" ca="1" si="13"/>
        <v>17.443116520573266</v>
      </c>
      <c r="AA34">
        <f t="shared" ca="1" si="7"/>
        <v>5.6726672004240877</v>
      </c>
      <c r="AB34">
        <f t="shared" ca="1" si="8"/>
        <v>14.292036732051034</v>
      </c>
      <c r="AC34">
        <f t="shared" ca="1" si="9"/>
        <v>-10</v>
      </c>
      <c r="AD34" s="6"/>
      <c r="AE34">
        <f ca="1">IF(SUM(AE$3:AE33)&gt;=1,0,IF(AND(Z34='Dog &amp; Duck Inputs'!$C$4,AA34&gt;V34),1,IF(AND(U34=Z34,V34=AA34),1,0)))</f>
        <v>0</v>
      </c>
      <c r="AG34">
        <f>MIN('Dog &amp; Duck Inputs'!$C$4,IF(S34&lt;$B$11,$B$4*SIN(S34/$B$4),$B$4+MAX(0,S34-$B$11)))</f>
        <v>24.292036732051034</v>
      </c>
      <c r="AH34">
        <f ca="1">MIN(V34+PI(),$B$12)</f>
        <v>4.7123889803846897</v>
      </c>
      <c r="AI34">
        <f>MIN('Dog &amp; Duck Inputs'!$C$4,IF(S34&lt;Calc!$B$11,Calc!$B$4*SIN(S34*(1/Calc!$B$4)),SQRT(AK34^2+$B$4^2)))</f>
        <v>17.443116520573266</v>
      </c>
      <c r="AJ34">
        <f>IF(S34&lt;Calc!$B$11,V34+(PI()),MIN($B$12+ACOS($B$4/SQRT(AK34^2+$B$4^2)),$B$13))</f>
        <v>5.6726672004240877</v>
      </c>
      <c r="AK34">
        <f>MAX(S34-$B$11,0)</f>
        <v>14.292036732051034</v>
      </c>
      <c r="AP34">
        <f>MIN($B$5*$S34/'Dog &amp; Duck Inputs'!$C$4,$B$12)</f>
        <v>3</v>
      </c>
      <c r="AQ34">
        <f>MIN($B$5*$S34/'Dog &amp; Duck Inputs'!$C$4,$B$13)</f>
        <v>3</v>
      </c>
    </row>
    <row r="35" spans="18:43" x14ac:dyDescent="0.25">
      <c r="R35">
        <v>31</v>
      </c>
      <c r="S35">
        <f>IF($R35&lt;='Dog &amp; Duck Inputs'!$C$13,$R35,NA())</f>
        <v>31</v>
      </c>
      <c r="U35">
        <f>'Dog &amp; Duck Inputs'!$C$4</f>
        <v>50</v>
      </c>
      <c r="V35">
        <f t="shared" ca="1" si="12"/>
        <v>3.1</v>
      </c>
      <c r="W35">
        <f t="shared" ca="1" si="5"/>
        <v>-49.956757513663973</v>
      </c>
      <c r="X35">
        <f t="shared" ca="1" si="6"/>
        <v>2.0790331216645246</v>
      </c>
      <c r="Z35">
        <f t="shared" ca="1" si="13"/>
        <v>18.2714637458086</v>
      </c>
      <c r="AA35">
        <f t="shared" ca="1" si="7"/>
        <v>5.7040487122407342</v>
      </c>
      <c r="AB35">
        <f t="shared" ca="1" si="8"/>
        <v>15.292036732051026</v>
      </c>
      <c r="AC35">
        <f t="shared" ca="1" si="9"/>
        <v>-10.000000000000009</v>
      </c>
      <c r="AD35" s="6"/>
      <c r="AE35">
        <f ca="1">IF(SUM(AE$3:AE34)&gt;=1,0,IF(AND(Z35='Dog &amp; Duck Inputs'!$C$4,AA35&gt;V35),1,IF(AND(U35=Z35,V35=AA35),1,0)))</f>
        <v>0</v>
      </c>
      <c r="AG35">
        <f>MIN('Dog &amp; Duck Inputs'!$C$4,IF(S35&lt;$B$11,$B$4*SIN(S35/$B$4),$B$4+MAX(0,S35-$B$11)))</f>
        <v>25.292036732051034</v>
      </c>
      <c r="AH35">
        <f ca="1">MIN(V35+PI(),$B$12)</f>
        <v>4.7123889803846897</v>
      </c>
      <c r="AI35">
        <f>MIN('Dog &amp; Duck Inputs'!$C$4,IF(S35&lt;Calc!$B$11,Calc!$B$4*SIN(S35*(1/Calc!$B$4)),SQRT(AK35^2+$B$4^2)))</f>
        <v>18.2714637458086</v>
      </c>
      <c r="AJ35">
        <f>IF(S35&lt;Calc!$B$11,V35+(PI()),MIN($B$12+ACOS($B$4/SQRT(AK35^2+$B$4^2)),$B$13))</f>
        <v>5.7040487122407342</v>
      </c>
      <c r="AK35">
        <f>MAX(S35-$B$11,0)</f>
        <v>15.292036732051034</v>
      </c>
      <c r="AP35">
        <f>MIN($B$5*$S35/'Dog &amp; Duck Inputs'!$C$4,$B$12)</f>
        <v>3.1</v>
      </c>
      <c r="AQ35">
        <f>MIN($B$5*$S35/'Dog &amp; Duck Inputs'!$C$4,$B$13)</f>
        <v>3.1</v>
      </c>
    </row>
    <row r="36" spans="18:43" x14ac:dyDescent="0.25">
      <c r="R36">
        <v>32</v>
      </c>
      <c r="S36">
        <f>IF($R36&lt;='Dog &amp; Duck Inputs'!$C$13,$R36,NA())</f>
        <v>32</v>
      </c>
      <c r="U36">
        <f>'Dog &amp; Duck Inputs'!$C$4</f>
        <v>50</v>
      </c>
      <c r="V36">
        <f t="shared" ca="1" si="12"/>
        <v>3.2</v>
      </c>
      <c r="W36">
        <f t="shared" ca="1" si="5"/>
        <v>-49.914738789737655</v>
      </c>
      <c r="X36">
        <f t="shared" ca="1" si="6"/>
        <v>-2.9187071713790043</v>
      </c>
      <c r="Z36">
        <f t="shared" ca="1" si="13"/>
        <v>19.116235531047952</v>
      </c>
      <c r="AA36">
        <f t="shared" ca="1" si="7"/>
        <v>5.7326828187125756</v>
      </c>
      <c r="AB36">
        <f t="shared" ca="1" si="8"/>
        <v>16.292036732051038</v>
      </c>
      <c r="AC36">
        <f t="shared" ca="1" si="9"/>
        <v>-9.9999999999999964</v>
      </c>
      <c r="AD36" s="6"/>
      <c r="AE36">
        <f ca="1">IF(SUM(AE$3:AE35)&gt;=1,0,IF(AND(Z36='Dog &amp; Duck Inputs'!$C$4,AA36&gt;V36),1,IF(AND(U36=Z36,V36=AA36),1,0)))</f>
        <v>0</v>
      </c>
      <c r="AG36">
        <f>MIN('Dog &amp; Duck Inputs'!$C$4,IF(S36&lt;$B$11,$B$4*SIN(S36/$B$4),$B$4+MAX(0,S36-$B$11)))</f>
        <v>26.292036732051034</v>
      </c>
      <c r="AH36">
        <f ca="1">MIN(V36+PI(),$B$12)</f>
        <v>4.7123889803846897</v>
      </c>
      <c r="AI36">
        <f>MIN('Dog &amp; Duck Inputs'!$C$4,IF(S36&lt;Calc!$B$11,Calc!$B$4*SIN(S36*(1/Calc!$B$4)),SQRT(AK36^2+$B$4^2)))</f>
        <v>19.116235531047952</v>
      </c>
      <c r="AJ36">
        <f>IF(S36&lt;Calc!$B$11,V36+(PI()),MIN($B$12+ACOS($B$4/SQRT(AK36^2+$B$4^2)),$B$13))</f>
        <v>5.7326828187125756</v>
      </c>
      <c r="AK36">
        <f>MAX(S36-$B$11,0)</f>
        <v>16.292036732051034</v>
      </c>
      <c r="AP36">
        <f>MIN($B$5*$S36/'Dog &amp; Duck Inputs'!$C$4,$B$12)</f>
        <v>3.2</v>
      </c>
      <c r="AQ36">
        <f>MIN($B$5*$S36/'Dog &amp; Duck Inputs'!$C$4,$B$13)</f>
        <v>3.2</v>
      </c>
    </row>
    <row r="37" spans="18:43" x14ac:dyDescent="0.25">
      <c r="R37">
        <v>33</v>
      </c>
      <c r="S37">
        <f>IF($R37&lt;='Dog &amp; Duck Inputs'!$C$13,$R37,NA())</f>
        <v>33</v>
      </c>
      <c r="U37">
        <f>'Dog &amp; Duck Inputs'!$C$4</f>
        <v>50</v>
      </c>
      <c r="V37">
        <f t="shared" ca="1" si="12"/>
        <v>3.3</v>
      </c>
      <c r="W37">
        <f t="shared" ca="1" si="5"/>
        <v>-49.373988495443243</v>
      </c>
      <c r="X37">
        <f t="shared" ca="1" si="6"/>
        <v>-7.8872847071624106</v>
      </c>
      <c r="Z37">
        <f t="shared" ca="1" si="13"/>
        <v>19.975348165741746</v>
      </c>
      <c r="AA37">
        <f t="shared" ca="1" si="7"/>
        <v>5.7588738695087276</v>
      </c>
      <c r="AB37">
        <f t="shared" ca="1" si="8"/>
        <v>17.292036732051024</v>
      </c>
      <c r="AC37">
        <f t="shared" ca="1" si="9"/>
        <v>-10.000000000000014</v>
      </c>
      <c r="AD37" s="6"/>
      <c r="AE37">
        <f ca="1">IF(SUM(AE$3:AE36)&gt;=1,0,IF(AND(Z37='Dog &amp; Duck Inputs'!$C$4,AA37&gt;V37),1,IF(AND(U37=Z37,V37=AA37),1,0)))</f>
        <v>0</v>
      </c>
      <c r="AG37">
        <f>MIN('Dog &amp; Duck Inputs'!$C$4,IF(S37&lt;$B$11,$B$4*SIN(S37/$B$4),$B$4+MAX(0,S37-$B$11)))</f>
        <v>27.292036732051034</v>
      </c>
      <c r="AH37">
        <f ca="1">MIN(V37+PI(),$B$12)</f>
        <v>4.7123889803846897</v>
      </c>
      <c r="AI37">
        <f>MIN('Dog &amp; Duck Inputs'!$C$4,IF(S37&lt;Calc!$B$11,Calc!$B$4*SIN(S37*(1/Calc!$B$4)),SQRT(AK37^2+$B$4^2)))</f>
        <v>19.975348165741746</v>
      </c>
      <c r="AJ37">
        <f>IF(S37&lt;Calc!$B$11,V37+(PI()),MIN($B$12+ACOS($B$4/SQRT(AK37^2+$B$4^2)),$B$13))</f>
        <v>5.7588738695087276</v>
      </c>
      <c r="AK37">
        <f>MAX(S37-$B$11,0)</f>
        <v>17.292036732051034</v>
      </c>
      <c r="AP37">
        <f>MIN($B$5*$S37/'Dog &amp; Duck Inputs'!$C$4,$B$12)</f>
        <v>3.3</v>
      </c>
      <c r="AQ37">
        <f>MIN($B$5*$S37/'Dog &amp; Duck Inputs'!$C$4,$B$13)</f>
        <v>3.3</v>
      </c>
    </row>
    <row r="38" spans="18:43" x14ac:dyDescent="0.25">
      <c r="R38">
        <v>34</v>
      </c>
      <c r="S38">
        <f>IF($R38&lt;='Dog &amp; Duck Inputs'!$C$13,$R38,NA())</f>
        <v>34</v>
      </c>
      <c r="U38">
        <f>'Dog &amp; Duck Inputs'!$C$4</f>
        <v>50</v>
      </c>
      <c r="V38">
        <f t="shared" ca="1" si="12"/>
        <v>3.4</v>
      </c>
      <c r="W38">
        <f t="shared" ref="W38:W84" ca="1" si="14">U38*COS(V38)</f>
        <v>-48.339909628973054</v>
      </c>
      <c r="X38">
        <f t="shared" ref="X38:X84" ca="1" si="15">U38*SIN(V38)</f>
        <v>-12.777055101341562</v>
      </c>
      <c r="Z38">
        <f t="shared" ca="1" si="13"/>
        <v>20.847028752479435</v>
      </c>
      <c r="AA38">
        <f t="shared" ca="1" si="7"/>
        <v>5.7828900105867307</v>
      </c>
      <c r="AB38">
        <f t="shared" ref="AB38:AB84" ca="1" si="16">Z38*COS(AA38)</f>
        <v>18.292036732051027</v>
      </c>
      <c r="AC38">
        <f t="shared" ref="AC38:AC84" ca="1" si="17">Z38*SIN(AA38)</f>
        <v>-10.000000000000009</v>
      </c>
      <c r="AD38" s="6"/>
      <c r="AE38">
        <f ca="1">IF(SUM(AE$3:AE37)&gt;=1,0,IF(AND(Z38='Dog &amp; Duck Inputs'!$C$4,AA38&gt;V38),1,IF(AND(U38=Z38,V38=AA38),1,0)))</f>
        <v>0</v>
      </c>
      <c r="AG38">
        <f>MIN('Dog &amp; Duck Inputs'!$C$4,IF(S38&lt;$B$11,$B$4*SIN(S38/$B$4),$B$4+MAX(0,S38-$B$11)))</f>
        <v>28.292036732051034</v>
      </c>
      <c r="AH38">
        <f ca="1">MIN(V38+PI(),$B$12)</f>
        <v>4.7123889803846897</v>
      </c>
      <c r="AI38">
        <f>MIN('Dog &amp; Duck Inputs'!$C$4,IF(S38&lt;Calc!$B$11,Calc!$B$4*SIN(S38*(1/Calc!$B$4)),SQRT(AK38^2+$B$4^2)))</f>
        <v>20.847028752479435</v>
      </c>
      <c r="AJ38">
        <f>IF(S38&lt;Calc!$B$11,V38+(PI()),MIN($B$12+ACOS($B$4/SQRT(AK38^2+$B$4^2)),$B$13))</f>
        <v>5.7828900105867307</v>
      </c>
      <c r="AK38">
        <f>MAX(S38-$B$11,0)</f>
        <v>18.292036732051034</v>
      </c>
      <c r="AP38">
        <f>MIN($B$5*$S38/'Dog &amp; Duck Inputs'!$C$4,$B$12)</f>
        <v>3.4</v>
      </c>
      <c r="AQ38">
        <f>MIN($B$5*$S38/'Dog &amp; Duck Inputs'!$C$4,$B$13)</f>
        <v>3.4</v>
      </c>
    </row>
    <row r="39" spans="18:43" x14ac:dyDescent="0.25">
      <c r="R39">
        <v>35</v>
      </c>
      <c r="S39">
        <f>IF($R39&lt;='Dog &amp; Duck Inputs'!$C$13,$R39,NA())</f>
        <v>35</v>
      </c>
      <c r="U39">
        <f>'Dog &amp; Duck Inputs'!$C$4</f>
        <v>50</v>
      </c>
      <c r="V39">
        <f t="shared" ca="1" si="12"/>
        <v>3.5</v>
      </c>
      <c r="W39">
        <f t="shared" ca="1" si="14"/>
        <v>-46.822834364539816</v>
      </c>
      <c r="X39">
        <f t="shared" ca="1" si="15"/>
        <v>-17.539161384480991</v>
      </c>
      <c r="Z39">
        <f t="shared" ca="1" si="13"/>
        <v>21.729764869202022</v>
      </c>
      <c r="AA39">
        <f t="shared" ca="1" si="7"/>
        <v>5.8049668087079969</v>
      </c>
      <c r="AB39">
        <f t="shared" ca="1" si="16"/>
        <v>19.292036732051027</v>
      </c>
      <c r="AC39">
        <f t="shared" ca="1" si="17"/>
        <v>-10.000000000000016</v>
      </c>
      <c r="AD39" s="6"/>
      <c r="AE39">
        <f ca="1">IF(SUM(AE$3:AE38)&gt;=1,0,IF(AND(Z39='Dog &amp; Duck Inputs'!$C$4,AA39&gt;V39),1,IF(AND(U39=Z39,V39=AA39),1,0)))</f>
        <v>0</v>
      </c>
      <c r="AG39">
        <f>MIN('Dog &amp; Duck Inputs'!$C$4,IF(S39&lt;$B$11,$B$4*SIN(S39/$B$4),$B$4+MAX(0,S39-$B$11)))</f>
        <v>29.292036732051034</v>
      </c>
      <c r="AH39">
        <f ca="1">MIN(V39+PI(),$B$12)</f>
        <v>4.7123889803846897</v>
      </c>
      <c r="AI39">
        <f>MIN('Dog &amp; Duck Inputs'!$C$4,IF(S39&lt;Calc!$B$11,Calc!$B$4*SIN(S39*(1/Calc!$B$4)),SQRT(AK39^2+$B$4^2)))</f>
        <v>21.729764869202022</v>
      </c>
      <c r="AJ39">
        <f>IF(S39&lt;Calc!$B$11,V39+(PI()),MIN($B$12+ACOS($B$4/SQRT(AK39^2+$B$4^2)),$B$13))</f>
        <v>5.8049668087079969</v>
      </c>
      <c r="AK39">
        <f>MAX(S39-$B$11,0)</f>
        <v>19.292036732051034</v>
      </c>
      <c r="AP39">
        <f>MIN($B$5*$S39/'Dog &amp; Duck Inputs'!$C$4,$B$12)</f>
        <v>3.5</v>
      </c>
      <c r="AQ39">
        <f>MIN($B$5*$S39/'Dog &amp; Duck Inputs'!$C$4,$B$13)</f>
        <v>3.5</v>
      </c>
    </row>
    <row r="40" spans="18:43" x14ac:dyDescent="0.25">
      <c r="R40">
        <v>36</v>
      </c>
      <c r="S40">
        <f>IF($R40&lt;='Dog &amp; Duck Inputs'!$C$13,$R40,NA())</f>
        <v>36</v>
      </c>
      <c r="U40">
        <f>'Dog &amp; Duck Inputs'!$C$4</f>
        <v>50</v>
      </c>
      <c r="V40">
        <f t="shared" ca="1" si="12"/>
        <v>3.6</v>
      </c>
      <c r="W40">
        <f t="shared" ca="1" si="14"/>
        <v>-44.837920816707353</v>
      </c>
      <c r="X40">
        <f t="shared" ca="1" si="15"/>
        <v>-22.126022164742622</v>
      </c>
      <c r="Z40">
        <f t="shared" ca="1" si="13"/>
        <v>22.622262369951162</v>
      </c>
      <c r="AA40">
        <f t="shared" ca="1" si="7"/>
        <v>5.8253109281205138</v>
      </c>
      <c r="AB40">
        <f t="shared" ca="1" si="16"/>
        <v>20.292036732051027</v>
      </c>
      <c r="AC40">
        <f t="shared" ca="1" si="17"/>
        <v>-10.000000000000011</v>
      </c>
      <c r="AD40" s="6"/>
      <c r="AE40">
        <f ca="1">IF(SUM(AE$3:AE39)&gt;=1,0,IF(AND(Z40='Dog &amp; Duck Inputs'!$C$4,AA40&gt;V40),1,IF(AND(U40=Z40,V40=AA40),1,0)))</f>
        <v>0</v>
      </c>
      <c r="AG40">
        <f>MIN('Dog &amp; Duck Inputs'!$C$4,IF(S40&lt;$B$11,$B$4*SIN(S40/$B$4),$B$4+MAX(0,S40-$B$11)))</f>
        <v>30.292036732051034</v>
      </c>
      <c r="AH40">
        <f ca="1">MIN(V40+PI(),$B$12)</f>
        <v>4.7123889803846897</v>
      </c>
      <c r="AI40">
        <f>MIN('Dog &amp; Duck Inputs'!$C$4,IF(S40&lt;Calc!$B$11,Calc!$B$4*SIN(S40*(1/Calc!$B$4)),SQRT(AK40^2+$B$4^2)))</f>
        <v>22.622262369951162</v>
      </c>
      <c r="AJ40">
        <f>IF(S40&lt;Calc!$B$11,V40+(PI()),MIN($B$12+ACOS($B$4/SQRT(AK40^2+$B$4^2)),$B$13))</f>
        <v>5.8253109281205138</v>
      </c>
      <c r="AK40">
        <f>MAX(S40-$B$11,0)</f>
        <v>20.292036732051034</v>
      </c>
      <c r="AP40">
        <f>MIN($B$5*$S40/'Dog &amp; Duck Inputs'!$C$4,$B$12)</f>
        <v>3.6</v>
      </c>
      <c r="AQ40">
        <f>MIN($B$5*$S40/'Dog &amp; Duck Inputs'!$C$4,$B$13)</f>
        <v>3.6</v>
      </c>
    </row>
    <row r="41" spans="18:43" x14ac:dyDescent="0.25">
      <c r="R41">
        <v>37</v>
      </c>
      <c r="S41">
        <f>IF($R41&lt;='Dog &amp; Duck Inputs'!$C$13,$R41,NA())</f>
        <v>37</v>
      </c>
      <c r="U41">
        <f>'Dog &amp; Duck Inputs'!$C$4</f>
        <v>50</v>
      </c>
      <c r="V41">
        <f t="shared" ca="1" si="12"/>
        <v>3.7</v>
      </c>
      <c r="W41">
        <f t="shared" ca="1" si="14"/>
        <v>-42.405001585520402</v>
      </c>
      <c r="X41">
        <f t="shared" ca="1" si="15"/>
        <v>-26.491807045424672</v>
      </c>
      <c r="Z41">
        <f t="shared" ca="1" si="13"/>
        <v>23.523410216186992</v>
      </c>
      <c r="AA41">
        <f t="shared" ca="1" si="7"/>
        <v>5.8441036309452947</v>
      </c>
      <c r="AB41">
        <f t="shared" ca="1" si="16"/>
        <v>21.292036732051031</v>
      </c>
      <c r="AC41">
        <f t="shared" ca="1" si="17"/>
        <v>-10.000000000000011</v>
      </c>
      <c r="AD41" s="6"/>
      <c r="AE41">
        <f ca="1">IF(SUM(AE$3:AE40)&gt;=1,0,IF(AND(Z41='Dog &amp; Duck Inputs'!$C$4,AA41&gt;V41),1,IF(AND(U41=Z41,V41=AA41),1,0)))</f>
        <v>0</v>
      </c>
      <c r="AG41">
        <f>MIN('Dog &amp; Duck Inputs'!$C$4,IF(S41&lt;$B$11,$B$4*SIN(S41/$B$4),$B$4+MAX(0,S41-$B$11)))</f>
        <v>31.292036732051034</v>
      </c>
      <c r="AH41">
        <f ca="1">MIN(V41+PI(),$B$12)</f>
        <v>4.7123889803846897</v>
      </c>
      <c r="AI41">
        <f>MIN('Dog &amp; Duck Inputs'!$C$4,IF(S41&lt;Calc!$B$11,Calc!$B$4*SIN(S41*(1/Calc!$B$4)),SQRT(AK41^2+$B$4^2)))</f>
        <v>23.523410216186992</v>
      </c>
      <c r="AJ41">
        <f>IF(S41&lt;Calc!$B$11,V41+(PI()),MIN($B$12+ACOS($B$4/SQRT(AK41^2+$B$4^2)),$B$13))</f>
        <v>5.8441036309452947</v>
      </c>
      <c r="AK41">
        <f>MAX(S41-$B$11,0)</f>
        <v>21.292036732051034</v>
      </c>
      <c r="AP41">
        <f>MIN($B$5*$S41/'Dog &amp; Duck Inputs'!$C$4,$B$12)</f>
        <v>3.7</v>
      </c>
      <c r="AQ41">
        <f>MIN($B$5*$S41/'Dog &amp; Duck Inputs'!$C$4,$B$13)</f>
        <v>3.7</v>
      </c>
    </row>
    <row r="42" spans="18:43" x14ac:dyDescent="0.25">
      <c r="R42">
        <v>38</v>
      </c>
      <c r="S42">
        <f>IF($R42&lt;='Dog &amp; Duck Inputs'!$C$13,$R42,NA())</f>
        <v>38</v>
      </c>
      <c r="U42">
        <f>'Dog &amp; Duck Inputs'!$C$4</f>
        <v>50</v>
      </c>
      <c r="V42">
        <f t="shared" ca="1" si="12"/>
        <v>3.8</v>
      </c>
      <c r="W42">
        <f t="shared" ca="1" si="14"/>
        <v>-39.548385595720845</v>
      </c>
      <c r="X42">
        <f t="shared" ca="1" si="15"/>
        <v>-30.592894547135945</v>
      </c>
      <c r="Z42">
        <f t="shared" ca="1" si="13"/>
        <v>24.432251260641387</v>
      </c>
      <c r="AA42">
        <f t="shared" ca="1" si="7"/>
        <v>5.861503987494519</v>
      </c>
      <c r="AB42">
        <f t="shared" ca="1" si="16"/>
        <v>22.292036732051034</v>
      </c>
      <c r="AC42">
        <f t="shared" ca="1" si="17"/>
        <v>-10.000000000000002</v>
      </c>
      <c r="AD42" s="6"/>
      <c r="AE42">
        <f ca="1">IF(SUM(AE$3:AE41)&gt;=1,0,IF(AND(Z42='Dog &amp; Duck Inputs'!$C$4,AA42&gt;V42),1,IF(AND(U42=Z42,V42=AA42),1,0)))</f>
        <v>0</v>
      </c>
      <c r="AG42">
        <f>MIN('Dog &amp; Duck Inputs'!$C$4,IF(S42&lt;$B$11,$B$4*SIN(S42/$B$4),$B$4+MAX(0,S42-$B$11)))</f>
        <v>32.292036732051031</v>
      </c>
      <c r="AH42">
        <f ca="1">MIN(V42+PI(),$B$12)</f>
        <v>4.7123889803846897</v>
      </c>
      <c r="AI42">
        <f>MIN('Dog &amp; Duck Inputs'!$C$4,IF(S42&lt;Calc!$B$11,Calc!$B$4*SIN(S42*(1/Calc!$B$4)),SQRT(AK42^2+$B$4^2)))</f>
        <v>24.432251260641387</v>
      </c>
      <c r="AJ42">
        <f>IF(S42&lt;Calc!$B$11,V42+(PI()),MIN($B$12+ACOS($B$4/SQRT(AK42^2+$B$4^2)),$B$13))</f>
        <v>5.861503987494519</v>
      </c>
      <c r="AK42">
        <f>MAX(S42-$B$11,0)</f>
        <v>22.292036732051034</v>
      </c>
      <c r="AP42">
        <f>MIN($B$5*$S42/'Dog &amp; Duck Inputs'!$C$4,$B$12)</f>
        <v>3.8</v>
      </c>
      <c r="AQ42">
        <f>MIN($B$5*$S42/'Dog &amp; Duck Inputs'!$C$4,$B$13)</f>
        <v>3.8</v>
      </c>
    </row>
    <row r="43" spans="18:43" x14ac:dyDescent="0.25">
      <c r="R43">
        <v>39</v>
      </c>
      <c r="S43">
        <f>IF($R43&lt;='Dog &amp; Duck Inputs'!$C$13,$R43,NA())</f>
        <v>39</v>
      </c>
      <c r="U43">
        <f>'Dog &amp; Duck Inputs'!$C$4</f>
        <v>50</v>
      </c>
      <c r="V43">
        <f t="shared" ca="1" si="12"/>
        <v>3.9</v>
      </c>
      <c r="W43">
        <f t="shared" ca="1" si="14"/>
        <v>-36.296615210007012</v>
      </c>
      <c r="X43">
        <f t="shared" ca="1" si="15"/>
        <v>-34.388307959198691</v>
      </c>
      <c r="Z43">
        <f t="shared" ca="1" si="13"/>
        <v>25.347958007050877</v>
      </c>
      <c r="AA43">
        <f t="shared" ca="1" si="7"/>
        <v>5.8776517520655114</v>
      </c>
      <c r="AB43">
        <f t="shared" ca="1" si="16"/>
        <v>23.292036732051031</v>
      </c>
      <c r="AC43">
        <f t="shared" ca="1" si="17"/>
        <v>-10.000000000000011</v>
      </c>
      <c r="AD43" s="6"/>
      <c r="AE43">
        <f ca="1">IF(SUM(AE$3:AE42)&gt;=1,0,IF(AND(Z43='Dog &amp; Duck Inputs'!$C$4,AA43&gt;V43),1,IF(AND(U43=Z43,V43=AA43),1,0)))</f>
        <v>0</v>
      </c>
      <c r="AG43">
        <f>MIN('Dog &amp; Duck Inputs'!$C$4,IF(S43&lt;$B$11,$B$4*SIN(S43/$B$4),$B$4+MAX(0,S43-$B$11)))</f>
        <v>33.292036732051031</v>
      </c>
      <c r="AH43">
        <f ca="1">MIN(V43+PI(),$B$12)</f>
        <v>4.7123889803846897</v>
      </c>
      <c r="AI43">
        <f>MIN('Dog &amp; Duck Inputs'!$C$4,IF(S43&lt;Calc!$B$11,Calc!$B$4*SIN(S43*(1/Calc!$B$4)),SQRT(AK43^2+$B$4^2)))</f>
        <v>25.347958007050877</v>
      </c>
      <c r="AJ43">
        <f>IF(S43&lt;Calc!$B$11,V43+(PI()),MIN($B$12+ACOS($B$4/SQRT(AK43^2+$B$4^2)),$B$13))</f>
        <v>5.8776517520655114</v>
      </c>
      <c r="AK43">
        <f>MAX(S43-$B$11,0)</f>
        <v>23.292036732051034</v>
      </c>
      <c r="AP43">
        <f>MIN($B$5*$S43/'Dog &amp; Duck Inputs'!$C$4,$B$12)</f>
        <v>3.9</v>
      </c>
      <c r="AQ43">
        <f>MIN($B$5*$S43/'Dog &amp; Duck Inputs'!$C$4,$B$13)</f>
        <v>3.9</v>
      </c>
    </row>
    <row r="44" spans="18:43" x14ac:dyDescent="0.25">
      <c r="R44">
        <v>40</v>
      </c>
      <c r="S44">
        <f>IF($R44&lt;='Dog &amp; Duck Inputs'!$C$13,$R44,NA())</f>
        <v>40</v>
      </c>
      <c r="U44">
        <f>'Dog &amp; Duck Inputs'!$C$4</f>
        <v>50</v>
      </c>
      <c r="V44">
        <f t="shared" ca="1" si="12"/>
        <v>4</v>
      </c>
      <c r="W44">
        <f t="shared" ca="1" si="14"/>
        <v>-32.682181043180599</v>
      </c>
      <c r="X44">
        <f t="shared" ca="1" si="15"/>
        <v>-37.840124765396411</v>
      </c>
      <c r="Z44">
        <f t="shared" ca="1" si="13"/>
        <v>26.269812496310603</v>
      </c>
      <c r="AA44">
        <f t="shared" ca="1" si="7"/>
        <v>5.8926698998502651</v>
      </c>
      <c r="AB44">
        <f t="shared" ca="1" si="16"/>
        <v>24.292036732051031</v>
      </c>
      <c r="AC44">
        <f t="shared" ca="1" si="17"/>
        <v>-10.000000000000012</v>
      </c>
      <c r="AD44" s="6"/>
      <c r="AE44">
        <f ca="1">IF(SUM(AE$3:AE43)&gt;=1,0,IF(AND(Z44='Dog &amp; Duck Inputs'!$C$4,AA44&gt;V44),1,IF(AND(U44=Z44,V44=AA44),1,0)))</f>
        <v>0</v>
      </c>
      <c r="AG44">
        <f>MIN('Dog &amp; Duck Inputs'!$C$4,IF(S44&lt;$B$11,$B$4*SIN(S44/$B$4),$B$4+MAX(0,S44-$B$11)))</f>
        <v>34.292036732051031</v>
      </c>
      <c r="AH44">
        <f ca="1">MIN(V44+PI(),$B$12)</f>
        <v>4.7123889803846897</v>
      </c>
      <c r="AI44">
        <f>MIN('Dog &amp; Duck Inputs'!$C$4,IF(S44&lt;Calc!$B$11,Calc!$B$4*SIN(S44*(1/Calc!$B$4)),SQRT(AK44^2+$B$4^2)))</f>
        <v>26.269812496310603</v>
      </c>
      <c r="AJ44">
        <f>IF(S44&lt;Calc!$B$11,V44+(PI()),MIN($B$12+ACOS($B$4/SQRT(AK44^2+$B$4^2)),$B$13))</f>
        <v>5.8926698998502651</v>
      </c>
      <c r="AK44">
        <f>MAX(S44-$B$11,0)</f>
        <v>24.292036732051034</v>
      </c>
      <c r="AP44">
        <f>MIN($B$5*$S44/'Dog &amp; Duck Inputs'!$C$4,$B$12)</f>
        <v>4</v>
      </c>
      <c r="AQ44">
        <f>MIN($B$5*$S44/'Dog &amp; Duck Inputs'!$C$4,$B$13)</f>
        <v>4</v>
      </c>
    </row>
    <row r="45" spans="18:43" x14ac:dyDescent="0.25">
      <c r="R45">
        <v>41</v>
      </c>
      <c r="S45">
        <f>IF($R45&lt;='Dog &amp; Duck Inputs'!$C$13,$R45,NA())</f>
        <v>41</v>
      </c>
      <c r="U45">
        <f>'Dog &amp; Duck Inputs'!$C$4</f>
        <v>50</v>
      </c>
      <c r="V45">
        <f t="shared" ca="1" si="12"/>
        <v>4.0999999999999996</v>
      </c>
      <c r="W45">
        <f t="shared" ca="1" si="14"/>
        <v>-28.74119732666346</v>
      </c>
      <c r="X45">
        <f t="shared" ca="1" si="15"/>
        <v>-40.913855553220515</v>
      </c>
      <c r="Z45">
        <f t="shared" ca="1" si="13"/>
        <v>27.197189598475404</v>
      </c>
      <c r="AA45">
        <f t="shared" ca="1" si="7"/>
        <v>5.9066668423669473</v>
      </c>
      <c r="AB45">
        <f t="shared" ca="1" si="16"/>
        <v>25.292036732051031</v>
      </c>
      <c r="AC45">
        <f t="shared" ca="1" si="17"/>
        <v>-9.9999999999999982</v>
      </c>
      <c r="AD45" s="6"/>
      <c r="AE45">
        <f ca="1">IF(SUM(AE$3:AE44)&gt;=1,0,IF(AND(Z45='Dog &amp; Duck Inputs'!$C$4,AA45&gt;V45),1,IF(AND(U45=Z45,V45=AA45),1,0)))</f>
        <v>0</v>
      </c>
      <c r="AG45">
        <f>MIN('Dog &amp; Duck Inputs'!$C$4,IF(S45&lt;$B$11,$B$4*SIN(S45/$B$4),$B$4+MAX(0,S45-$B$11)))</f>
        <v>35.292036732051031</v>
      </c>
      <c r="AH45">
        <f ca="1">MIN(V45+PI(),$B$12)</f>
        <v>4.7123889803846897</v>
      </c>
      <c r="AI45">
        <f>MIN('Dog &amp; Duck Inputs'!$C$4,IF(S45&lt;Calc!$B$11,Calc!$B$4*SIN(S45*(1/Calc!$B$4)),SQRT(AK45^2+$B$4^2)))</f>
        <v>27.197189598475404</v>
      </c>
      <c r="AJ45">
        <f>IF(S45&lt;Calc!$B$11,V45+(PI()),MIN($B$12+ACOS($B$4/SQRT(AK45^2+$B$4^2)),$B$13))</f>
        <v>5.9066668423669473</v>
      </c>
      <c r="AK45">
        <f>MAX(S45-$B$11,0)</f>
        <v>25.292036732051034</v>
      </c>
      <c r="AP45">
        <f>MIN($B$5*$S45/'Dog &amp; Duck Inputs'!$C$4,$B$12)</f>
        <v>4.0999999999999996</v>
      </c>
      <c r="AQ45">
        <f>MIN($B$5*$S45/'Dog &amp; Duck Inputs'!$C$4,$B$13)</f>
        <v>4.0999999999999996</v>
      </c>
    </row>
    <row r="46" spans="18:43" x14ac:dyDescent="0.25">
      <c r="R46">
        <v>42</v>
      </c>
      <c r="S46">
        <f>IF($R46&lt;='Dog &amp; Duck Inputs'!$C$13,$R46,NA())</f>
        <v>42</v>
      </c>
      <c r="U46">
        <f>'Dog &amp; Duck Inputs'!$C$4</f>
        <v>50</v>
      </c>
      <c r="V46">
        <f t="shared" ca="1" si="12"/>
        <v>4.2</v>
      </c>
      <c r="W46">
        <f t="shared" ca="1" si="14"/>
        <v>-24.513041067034973</v>
      </c>
      <c r="X46">
        <f t="shared" ca="1" si="15"/>
        <v>-43.578788620679411</v>
      </c>
      <c r="Z46">
        <f t="shared" ca="1" si="13"/>
        <v>28.129543108972118</v>
      </c>
      <c r="AA46">
        <f t="shared" ca="1" si="7"/>
        <v>5.9197383493890587</v>
      </c>
      <c r="AB46">
        <f t="shared" ca="1" si="16"/>
        <v>26.292036732051034</v>
      </c>
      <c r="AC46">
        <f t="shared" ca="1" si="17"/>
        <v>-10.000000000000004</v>
      </c>
      <c r="AD46" s="6"/>
      <c r="AE46">
        <f ca="1">IF(SUM(AE$3:AE45)&gt;=1,0,IF(AND(Z46='Dog &amp; Duck Inputs'!$C$4,AA46&gt;V46),1,IF(AND(U46=Z46,V46=AA46),1,0)))</f>
        <v>0</v>
      </c>
      <c r="AG46">
        <f>MIN('Dog &amp; Duck Inputs'!$C$4,IF(S46&lt;$B$11,$B$4*SIN(S46/$B$4),$B$4+MAX(0,S46-$B$11)))</f>
        <v>36.292036732051031</v>
      </c>
      <c r="AH46">
        <f ca="1">MIN(V46+PI(),$B$12)</f>
        <v>4.7123889803846897</v>
      </c>
      <c r="AI46">
        <f>MIN('Dog &amp; Duck Inputs'!$C$4,IF(S46&lt;Calc!$B$11,Calc!$B$4*SIN(S46*(1/Calc!$B$4)),SQRT(AK46^2+$B$4^2)))</f>
        <v>28.129543108972118</v>
      </c>
      <c r="AJ46">
        <f>IF(S46&lt;Calc!$B$11,V46+(PI()),MIN($B$12+ACOS($B$4/SQRT(AK46^2+$B$4^2)),$B$13))</f>
        <v>5.9197383493890587</v>
      </c>
      <c r="AK46">
        <f>MAX(S46-$B$11,0)</f>
        <v>26.292036732051034</v>
      </c>
      <c r="AP46">
        <f>MIN($B$5*$S46/'Dog &amp; Duck Inputs'!$C$4,$B$12)</f>
        <v>4.2</v>
      </c>
      <c r="AQ46">
        <f>MIN($B$5*$S46/'Dog &amp; Duck Inputs'!$C$4,$B$13)</f>
        <v>4.2</v>
      </c>
    </row>
    <row r="47" spans="18:43" x14ac:dyDescent="0.25">
      <c r="R47">
        <v>43</v>
      </c>
      <c r="S47">
        <f>IF($R47&lt;='Dog &amp; Duck Inputs'!$C$13,$R47,NA())</f>
        <v>43</v>
      </c>
      <c r="U47">
        <f>'Dog &amp; Duck Inputs'!$C$4</f>
        <v>50</v>
      </c>
      <c r="V47">
        <f t="shared" ca="1" si="12"/>
        <v>4.3</v>
      </c>
      <c r="W47">
        <f t="shared" ca="1" si="14"/>
        <v>-20.039958603998773</v>
      </c>
      <c r="X47">
        <f t="shared" ca="1" si="15"/>
        <v>-45.808296837472746</v>
      </c>
      <c r="Z47">
        <f t="shared" ca="1" si="13"/>
        <v>29.066394151728261</v>
      </c>
      <c r="AA47">
        <f t="shared" ca="1" si="7"/>
        <v>5.9319692092835803</v>
      </c>
      <c r="AB47">
        <f t="shared" ca="1" si="16"/>
        <v>27.292036732051034</v>
      </c>
      <c r="AC47">
        <f t="shared" ca="1" si="17"/>
        <v>-10.000000000000002</v>
      </c>
      <c r="AD47" s="6"/>
      <c r="AE47">
        <f ca="1">IF(SUM(AE$3:AE46)&gt;=1,0,IF(AND(Z47='Dog &amp; Duck Inputs'!$C$4,AA47&gt;V47),1,IF(AND(U47=Z47,V47=AA47),1,0)))</f>
        <v>0</v>
      </c>
      <c r="AG47">
        <f>MIN('Dog &amp; Duck Inputs'!$C$4,IF(S47&lt;$B$11,$B$4*SIN(S47/$B$4),$B$4+MAX(0,S47-$B$11)))</f>
        <v>37.292036732051031</v>
      </c>
      <c r="AH47">
        <f ca="1">MIN(V47+PI(),$B$12)</f>
        <v>4.7123889803846897</v>
      </c>
      <c r="AI47">
        <f>MIN('Dog &amp; Duck Inputs'!$C$4,IF(S47&lt;Calc!$B$11,Calc!$B$4*SIN(S47*(1/Calc!$B$4)),SQRT(AK47^2+$B$4^2)))</f>
        <v>29.066394151728261</v>
      </c>
      <c r="AJ47">
        <f>IF(S47&lt;Calc!$B$11,V47+(PI()),MIN($B$12+ACOS($B$4/SQRT(AK47^2+$B$4^2)),$B$13))</f>
        <v>5.9319692092835803</v>
      </c>
      <c r="AK47">
        <f>MAX(S47-$B$11,0)</f>
        <v>27.292036732051034</v>
      </c>
      <c r="AP47">
        <f>MIN($B$5*$S47/'Dog &amp; Duck Inputs'!$C$4,$B$12)</f>
        <v>4.3</v>
      </c>
      <c r="AQ47">
        <f>MIN($B$5*$S47/'Dog &amp; Duck Inputs'!$C$4,$B$13)</f>
        <v>4.3</v>
      </c>
    </row>
    <row r="48" spans="18:43" x14ac:dyDescent="0.25">
      <c r="R48">
        <v>44</v>
      </c>
      <c r="S48">
        <f>IF($R48&lt;='Dog &amp; Duck Inputs'!$C$13,$R48,NA())</f>
        <v>44</v>
      </c>
      <c r="U48">
        <f>'Dog &amp; Duck Inputs'!$C$4</f>
        <v>50</v>
      </c>
      <c r="V48">
        <f t="shared" ca="1" si="12"/>
        <v>4.4000000000000004</v>
      </c>
      <c r="W48">
        <f t="shared" ca="1" si="14"/>
        <v>-15.366643498920968</v>
      </c>
      <c r="X48">
        <f t="shared" ca="1" si="15"/>
        <v>-47.580103694475802</v>
      </c>
      <c r="Z48">
        <f t="shared" ca="1" si="13"/>
        <v>30.007321480727416</v>
      </c>
      <c r="AA48">
        <f t="shared" ca="1" si="7"/>
        <v>5.9434346598354608</v>
      </c>
      <c r="AB48">
        <f t="shared" ca="1" si="16"/>
        <v>28.292036732051038</v>
      </c>
      <c r="AC48">
        <f t="shared" ca="1" si="17"/>
        <v>-9.9999999999999911</v>
      </c>
      <c r="AD48" s="6"/>
      <c r="AE48">
        <f ca="1">IF(SUM(AE$3:AE47)&gt;=1,0,IF(AND(Z48='Dog &amp; Duck Inputs'!$C$4,AA48&gt;V48),1,IF(AND(U48=Z48,V48=AA48),1,0)))</f>
        <v>0</v>
      </c>
      <c r="AG48">
        <f>MIN('Dog &amp; Duck Inputs'!$C$4,IF(S48&lt;$B$11,$B$4*SIN(S48/$B$4),$B$4+MAX(0,S48-$B$11)))</f>
        <v>38.292036732051031</v>
      </c>
      <c r="AH48">
        <f ca="1">MIN(V48+PI(),$B$12)</f>
        <v>4.7123889803846897</v>
      </c>
      <c r="AI48">
        <f>MIN('Dog &amp; Duck Inputs'!$C$4,IF(S48&lt;Calc!$B$11,Calc!$B$4*SIN(S48*(1/Calc!$B$4)),SQRT(AK48^2+$B$4^2)))</f>
        <v>30.007321480727416</v>
      </c>
      <c r="AJ48">
        <f>IF(S48&lt;Calc!$B$11,V48+(PI()),MIN($B$12+ACOS($B$4/SQRT(AK48^2+$B$4^2)),$B$13))</f>
        <v>5.9434346598354608</v>
      </c>
      <c r="AK48">
        <f>MAX(S48-$B$11,0)</f>
        <v>28.292036732051034</v>
      </c>
      <c r="AP48">
        <f>MIN($B$5*$S48/'Dog &amp; Duck Inputs'!$C$4,$B$12)</f>
        <v>4.4000000000000004</v>
      </c>
      <c r="AQ48">
        <f>MIN($B$5*$S48/'Dog &amp; Duck Inputs'!$C$4,$B$13)</f>
        <v>4.4000000000000004</v>
      </c>
    </row>
    <row r="49" spans="18:43" x14ac:dyDescent="0.25">
      <c r="R49">
        <v>45</v>
      </c>
      <c r="S49">
        <f>IF($R49&lt;='Dog &amp; Duck Inputs'!$C$13,$R49,NA())</f>
        <v>45</v>
      </c>
      <c r="U49">
        <f>'Dog &amp; Duck Inputs'!$C$4</f>
        <v>50</v>
      </c>
      <c r="V49">
        <f t="shared" ca="1" si="12"/>
        <v>4.5</v>
      </c>
      <c r="W49">
        <f t="shared" ca="1" si="14"/>
        <v>-10.539789971538985</v>
      </c>
      <c r="X49">
        <f t="shared" ca="1" si="15"/>
        <v>-48.87650588325485</v>
      </c>
      <c r="Z49">
        <f t="shared" ca="1" si="13"/>
        <v>30.951953345658605</v>
      </c>
      <c r="AA49">
        <f t="shared" ca="1" si="7"/>
        <v>5.9542016197944196</v>
      </c>
      <c r="AB49">
        <f t="shared" ca="1" si="16"/>
        <v>29.292036732051034</v>
      </c>
      <c r="AC49">
        <f t="shared" ca="1" si="17"/>
        <v>-10.000000000000002</v>
      </c>
      <c r="AD49" s="6"/>
      <c r="AE49">
        <f ca="1">IF(SUM(AE$3:AE48)&gt;=1,0,IF(AND(Z49='Dog &amp; Duck Inputs'!$C$4,AA49&gt;V49),1,IF(AND(U49=Z49,V49=AA49),1,0)))</f>
        <v>0</v>
      </c>
      <c r="AG49">
        <f>MIN('Dog &amp; Duck Inputs'!$C$4,IF(S49&lt;$B$11,$B$4*SIN(S49/$B$4),$B$4+MAX(0,S49-$B$11)))</f>
        <v>39.292036732051031</v>
      </c>
      <c r="AH49">
        <f ca="1">MIN(V49+PI(),$B$12)</f>
        <v>4.7123889803846897</v>
      </c>
      <c r="AI49">
        <f>MIN('Dog &amp; Duck Inputs'!$C$4,IF(S49&lt;Calc!$B$11,Calc!$B$4*SIN(S49*(1/Calc!$B$4)),SQRT(AK49^2+$B$4^2)))</f>
        <v>30.951953345658605</v>
      </c>
      <c r="AJ49">
        <f>IF(S49&lt;Calc!$B$11,V49+(PI()),MIN($B$12+ACOS($B$4/SQRT(AK49^2+$B$4^2)),$B$13))</f>
        <v>5.9542016197944196</v>
      </c>
      <c r="AK49">
        <f>MAX(S49-$B$11,0)</f>
        <v>29.292036732051034</v>
      </c>
      <c r="AP49">
        <f>MIN($B$5*$S49/'Dog &amp; Duck Inputs'!$C$4,$B$12)</f>
        <v>4.5</v>
      </c>
      <c r="AQ49">
        <f>MIN($B$5*$S49/'Dog &amp; Duck Inputs'!$C$4,$B$13)</f>
        <v>4.5</v>
      </c>
    </row>
    <row r="50" spans="18:43" x14ac:dyDescent="0.25">
      <c r="R50">
        <v>46</v>
      </c>
      <c r="S50">
        <f>IF($R50&lt;='Dog &amp; Duck Inputs'!$C$13,$R50,NA())</f>
        <v>46</v>
      </c>
      <c r="U50">
        <f>'Dog &amp; Duck Inputs'!$C$4</f>
        <v>50</v>
      </c>
      <c r="V50">
        <f t="shared" ca="1" si="12"/>
        <v>4.5999999999999996</v>
      </c>
      <c r="W50">
        <f t="shared" ca="1" si="14"/>
        <v>-5.6076263467527436</v>
      </c>
      <c r="X50">
        <f t="shared" ca="1" si="15"/>
        <v>-49.684550181673224</v>
      </c>
      <c r="Z50">
        <f t="shared" ca="1" si="13"/>
        <v>31.899960648501263</v>
      </c>
      <c r="AA50">
        <f t="shared" ca="1" si="7"/>
        <v>5.9643297485914601</v>
      </c>
      <c r="AB50">
        <f t="shared" ca="1" si="16"/>
        <v>30.292036732051038</v>
      </c>
      <c r="AC50">
        <f t="shared" ca="1" si="17"/>
        <v>-9.9999999999999929</v>
      </c>
      <c r="AD50" s="6"/>
      <c r="AE50">
        <f ca="1">IF(SUM(AE$3:AE49)&gt;=1,0,IF(AND(Z50='Dog &amp; Duck Inputs'!$C$4,AA50&gt;V50),1,IF(AND(U50=Z50,V50=AA50),1,0)))</f>
        <v>0</v>
      </c>
      <c r="AG50">
        <f>MIN('Dog &amp; Duck Inputs'!$C$4,IF(S50&lt;$B$11,$B$4*SIN(S50/$B$4),$B$4+MAX(0,S50-$B$11)))</f>
        <v>40.292036732051031</v>
      </c>
      <c r="AH50">
        <f ca="1">MIN(V50+PI(),$B$12)</f>
        <v>4.7123889803846897</v>
      </c>
      <c r="AI50">
        <f>MIN('Dog &amp; Duck Inputs'!$C$4,IF(S50&lt;Calc!$B$11,Calc!$B$4*SIN(S50*(1/Calc!$B$4)),SQRT(AK50^2+$B$4^2)))</f>
        <v>31.899960648501263</v>
      </c>
      <c r="AJ50">
        <f>IF(S50&lt;Calc!$B$11,V50+(PI()),MIN($B$12+ACOS($B$4/SQRT(AK50^2+$B$4^2)),$B$13))</f>
        <v>5.9643297485914601</v>
      </c>
      <c r="AK50">
        <f>MAX(S50-$B$11,0)</f>
        <v>30.292036732051034</v>
      </c>
      <c r="AP50">
        <f>MIN($B$5*$S50/'Dog &amp; Duck Inputs'!$C$4,$B$12)</f>
        <v>4.5999999999999996</v>
      </c>
      <c r="AQ50">
        <f>MIN($B$5*$S50/'Dog &amp; Duck Inputs'!$C$4,$B$13)</f>
        <v>4.5999999999999996</v>
      </c>
    </row>
    <row r="51" spans="18:43" x14ac:dyDescent="0.25">
      <c r="R51">
        <v>47</v>
      </c>
      <c r="S51">
        <f>IF($R51&lt;='Dog &amp; Duck Inputs'!$C$13,$R51,NA())</f>
        <v>47</v>
      </c>
      <c r="U51">
        <f>'Dog &amp; Duck Inputs'!$C$4</f>
        <v>50</v>
      </c>
      <c r="V51">
        <f t="shared" ca="1" si="12"/>
        <v>4.7</v>
      </c>
      <c r="W51">
        <f t="shared" ca="1" si="14"/>
        <v>-0.61943317314452806</v>
      </c>
      <c r="X51">
        <f t="shared" ca="1" si="15"/>
        <v>-49.996162878205041</v>
      </c>
      <c r="Z51">
        <f t="shared" ca="1" si="13"/>
        <v>32.8510511679616</v>
      </c>
      <c r="AA51">
        <f t="shared" ca="1" si="7"/>
        <v>5.9738723585564442</v>
      </c>
      <c r="AB51">
        <f t="shared" ca="1" si="16"/>
        <v>31.292036732051031</v>
      </c>
      <c r="AC51">
        <f t="shared" ca="1" si="17"/>
        <v>-10.000000000000016</v>
      </c>
      <c r="AD51" s="6"/>
      <c r="AE51">
        <f ca="1">IF(SUM(AE$3:AE50)&gt;=1,0,IF(AND(Z51='Dog &amp; Duck Inputs'!$C$4,AA51&gt;V51),1,IF(AND(U51=Z51,V51=AA51),1,0)))</f>
        <v>0</v>
      </c>
      <c r="AG51">
        <f>MIN('Dog &amp; Duck Inputs'!$C$4,IF(S51&lt;$B$11,$B$4*SIN(S51/$B$4),$B$4+MAX(0,S51-$B$11)))</f>
        <v>41.292036732051031</v>
      </c>
      <c r="AH51">
        <f ca="1">MIN(V51+PI(),$B$12)</f>
        <v>4.7123889803846897</v>
      </c>
      <c r="AI51">
        <f>MIN('Dog &amp; Duck Inputs'!$C$4,IF(S51&lt;Calc!$B$11,Calc!$B$4*SIN(S51*(1/Calc!$B$4)),SQRT(AK51^2+$B$4^2)))</f>
        <v>32.8510511679616</v>
      </c>
      <c r="AJ51">
        <f>IF(S51&lt;Calc!$B$11,V51+(PI()),MIN($B$12+ACOS($B$4/SQRT(AK51^2+$B$4^2)),$B$13))</f>
        <v>5.9738723585564442</v>
      </c>
      <c r="AK51">
        <f>MAX(S51-$B$11,0)</f>
        <v>31.292036732051034</v>
      </c>
      <c r="AP51">
        <f>MIN($B$5*$S51/'Dog &amp; Duck Inputs'!$C$4,$B$12)</f>
        <v>4.7</v>
      </c>
      <c r="AQ51">
        <f>MIN($B$5*$S51/'Dog &amp; Duck Inputs'!$C$4,$B$13)</f>
        <v>4.7</v>
      </c>
    </row>
    <row r="52" spans="18:43" x14ac:dyDescent="0.25">
      <c r="R52">
        <v>48</v>
      </c>
      <c r="S52">
        <f>IF($R52&lt;='Dog &amp; Duck Inputs'!$C$13,$R52,NA())</f>
        <v>48</v>
      </c>
      <c r="U52">
        <f>'Dog &amp; Duck Inputs'!$C$4</f>
        <v>50</v>
      </c>
      <c r="V52">
        <f t="shared" ca="1" si="12"/>
        <v>4.8</v>
      </c>
      <c r="W52">
        <f t="shared" ca="1" si="14"/>
        <v>4.3749491719723199</v>
      </c>
      <c r="X52">
        <f t="shared" ca="1" si="15"/>
        <v>-49.808230441792034</v>
      </c>
      <c r="Z52">
        <f t="shared" ca="1" si="13"/>
        <v>33.804964669470266</v>
      </c>
      <c r="AA52">
        <f t="shared" ca="1" si="7"/>
        <v>5.9828772008717879</v>
      </c>
      <c r="AB52">
        <f t="shared" ca="1" si="16"/>
        <v>32.292036732051024</v>
      </c>
      <c r="AC52">
        <f t="shared" ca="1" si="17"/>
        <v>-10.000000000000011</v>
      </c>
      <c r="AD52" s="6"/>
      <c r="AE52">
        <f ca="1">IF(SUM(AE$3:AE51)&gt;=1,0,IF(AND(Z52='Dog &amp; Duck Inputs'!$C$4,AA52&gt;V52),1,IF(AND(U52=Z52,V52=AA52),1,0)))</f>
        <v>0</v>
      </c>
      <c r="AG52">
        <f>MIN('Dog &amp; Duck Inputs'!$C$4,IF(S52&lt;$B$11,$B$4*SIN(S52/$B$4),$B$4+MAX(0,S52-$B$11)))</f>
        <v>42.292036732051031</v>
      </c>
      <c r="AH52">
        <f ca="1">MIN(V52+PI(),$B$12)</f>
        <v>4.7123889803846897</v>
      </c>
      <c r="AI52">
        <f>MIN('Dog &amp; Duck Inputs'!$C$4,IF(S52&lt;Calc!$B$11,Calc!$B$4*SIN(S52*(1/Calc!$B$4)),SQRT(AK52^2+$B$4^2)))</f>
        <v>33.804964669470266</v>
      </c>
      <c r="AJ52">
        <f>IF(S52&lt;Calc!$B$11,V52+(PI()),MIN($B$12+ACOS($B$4/SQRT(AK52^2+$B$4^2)),$B$13))</f>
        <v>5.9828772008717879</v>
      </c>
      <c r="AK52">
        <f>MAX(S52-$B$11,0)</f>
        <v>32.292036732051031</v>
      </c>
      <c r="AP52">
        <f>MIN($B$5*$S52/'Dog &amp; Duck Inputs'!$C$4,$B$12)</f>
        <v>4.7123889803846897</v>
      </c>
      <c r="AQ52">
        <f>MIN($B$5*$S52/'Dog &amp; Duck Inputs'!$C$4,$B$13)</f>
        <v>4.8</v>
      </c>
    </row>
    <row r="53" spans="18:43" x14ac:dyDescent="0.25">
      <c r="R53">
        <v>49</v>
      </c>
      <c r="S53">
        <f>IF($R53&lt;='Dog &amp; Duck Inputs'!$C$13,$R53,NA())</f>
        <v>49</v>
      </c>
      <c r="U53">
        <f>'Dog &amp; Duck Inputs'!$C$4</f>
        <v>50</v>
      </c>
      <c r="V53">
        <f t="shared" ca="1" si="12"/>
        <v>4.9000000000000004</v>
      </c>
      <c r="W53">
        <f t="shared" ca="1" si="14"/>
        <v>9.3256184711287879</v>
      </c>
      <c r="X53">
        <f t="shared" ca="1" si="15"/>
        <v>-49.122630631216623</v>
      </c>
      <c r="Z53">
        <f t="shared" ca="1" si="13"/>
        <v>34.761468751596716</v>
      </c>
      <c r="AA53">
        <f t="shared" ca="1" si="7"/>
        <v>5.9913871436020756</v>
      </c>
      <c r="AB53">
        <f t="shared" ca="1" si="16"/>
        <v>33.292036732051024</v>
      </c>
      <c r="AC53">
        <f t="shared" ca="1" si="17"/>
        <v>-10.000000000000011</v>
      </c>
      <c r="AD53" s="6"/>
      <c r="AE53">
        <f ca="1">IF(SUM(AE$3:AE52)&gt;=1,0,IF(AND(Z53='Dog &amp; Duck Inputs'!$C$4,AA53&gt;V53),1,IF(AND(U53=Z53,V53=AA53),1,0)))</f>
        <v>0</v>
      </c>
      <c r="AG53">
        <f>MIN('Dog &amp; Duck Inputs'!$C$4,IF(S53&lt;$B$11,$B$4*SIN(S53/$B$4),$B$4+MAX(0,S53-$B$11)))</f>
        <v>43.292036732051031</v>
      </c>
      <c r="AH53">
        <f ca="1">MIN(V53+PI(),$B$12)</f>
        <v>4.7123889803846897</v>
      </c>
      <c r="AI53">
        <f>MIN('Dog &amp; Duck Inputs'!$C$4,IF(S53&lt;Calc!$B$11,Calc!$B$4*SIN(S53*(1/Calc!$B$4)),SQRT(AK53^2+$B$4^2)))</f>
        <v>34.761468751596716</v>
      </c>
      <c r="AJ53">
        <f>IF(S53&lt;Calc!$B$11,V53+(PI()),MIN($B$12+ACOS($B$4/SQRT(AK53^2+$B$4^2)),$B$13))</f>
        <v>5.9913871436020756</v>
      </c>
      <c r="AK53">
        <f>MAX(S53-$B$11,0)</f>
        <v>33.292036732051031</v>
      </c>
      <c r="AP53">
        <f>MIN($B$5*$S53/'Dog &amp; Duck Inputs'!$C$4,$B$12)</f>
        <v>4.7123889803846897</v>
      </c>
      <c r="AQ53">
        <f>MIN($B$5*$S53/'Dog &amp; Duck Inputs'!$C$4,$B$13)</f>
        <v>4.9000000000000004</v>
      </c>
    </row>
    <row r="54" spans="18:43" x14ac:dyDescent="0.25">
      <c r="R54">
        <v>50</v>
      </c>
      <c r="S54">
        <f>IF($R54&lt;='Dog &amp; Duck Inputs'!$C$13,$R54,NA())</f>
        <v>50</v>
      </c>
      <c r="U54">
        <f>'Dog &amp; Duck Inputs'!$C$4</f>
        <v>50</v>
      </c>
      <c r="V54">
        <f t="shared" ca="1" si="12"/>
        <v>5</v>
      </c>
      <c r="W54">
        <f t="shared" ca="1" si="14"/>
        <v>14.183109273161312</v>
      </c>
      <c r="X54">
        <f t="shared" ca="1" si="15"/>
        <v>-47.946213733156924</v>
      </c>
      <c r="Z54">
        <f t="shared" ca="1" si="13"/>
        <v>35.720355306636257</v>
      </c>
      <c r="AA54">
        <f t="shared" ca="1" si="7"/>
        <v>5.9994407575279824</v>
      </c>
      <c r="AB54">
        <f t="shared" ca="1" si="16"/>
        <v>34.292036732051031</v>
      </c>
      <c r="AC54">
        <f t="shared" ca="1" si="17"/>
        <v>-9.9999999999999982</v>
      </c>
      <c r="AD54" s="6"/>
      <c r="AE54">
        <f ca="1">IF(SUM(AE$3:AE53)&gt;=1,0,IF(AND(Z54='Dog &amp; Duck Inputs'!$C$4,AA54&gt;V54),1,IF(AND(U54=Z54,V54=AA54),1,0)))</f>
        <v>0</v>
      </c>
      <c r="AG54">
        <f>MIN('Dog &amp; Duck Inputs'!$C$4,IF(S54&lt;$B$11,$B$4*SIN(S54/$B$4),$B$4+MAX(0,S54-$B$11)))</f>
        <v>44.292036732051031</v>
      </c>
      <c r="AH54">
        <f ca="1">MIN(V54+PI(),$B$12)</f>
        <v>4.7123889803846897</v>
      </c>
      <c r="AI54">
        <f>MIN('Dog &amp; Duck Inputs'!$C$4,IF(S54&lt;Calc!$B$11,Calc!$B$4*SIN(S54*(1/Calc!$B$4)),SQRT(AK54^2+$B$4^2)))</f>
        <v>35.720355306636257</v>
      </c>
      <c r="AJ54">
        <f>IF(S54&lt;Calc!$B$11,V54+(PI()),MIN($B$12+ACOS($B$4/SQRT(AK54^2+$B$4^2)),$B$13))</f>
        <v>5.9994407575279824</v>
      </c>
      <c r="AK54">
        <f>MAX(S54-$B$11,0)</f>
        <v>34.292036732051031</v>
      </c>
      <c r="AP54">
        <f>MIN($B$5*$S54/'Dog &amp; Duck Inputs'!$C$4,$B$12)</f>
        <v>4.7123889803846897</v>
      </c>
      <c r="AQ54">
        <f>MIN($B$5*$S54/'Dog &amp; Duck Inputs'!$C$4,$B$13)</f>
        <v>5</v>
      </c>
    </row>
    <row r="55" spans="18:43" x14ac:dyDescent="0.25">
      <c r="R55">
        <v>51</v>
      </c>
      <c r="S55">
        <f>IF($R55&lt;='Dog &amp; Duck Inputs'!$C$13,$R55,NA())</f>
        <v>51</v>
      </c>
      <c r="U55">
        <f>'Dog &amp; Duck Inputs'!$C$4</f>
        <v>50</v>
      </c>
      <c r="V55">
        <f t="shared" ca="1" si="12"/>
        <v>5.0999999999999996</v>
      </c>
      <c r="W55">
        <f t="shared" ca="1" si="14"/>
        <v>18.898887135649012</v>
      </c>
      <c r="X55">
        <f t="shared" ca="1" si="15"/>
        <v>-46.290734116386623</v>
      </c>
      <c r="Z55">
        <f t="shared" ca="1" si="13"/>
        <v>36.681437494957024</v>
      </c>
      <c r="AA55">
        <f t="shared" ca="1" si="7"/>
        <v>6.0070728232107049</v>
      </c>
      <c r="AB55">
        <f t="shared" ca="1" si="16"/>
        <v>35.292036732051031</v>
      </c>
      <c r="AC55">
        <f t="shared" ca="1" si="17"/>
        <v>-10.000000000000002</v>
      </c>
      <c r="AD55" s="6"/>
      <c r="AE55">
        <f ca="1">IF(SUM(AE$3:AE54)&gt;=1,0,IF(AND(Z55='Dog &amp; Duck Inputs'!$C$4,AA55&gt;V55),1,IF(AND(U55=Z55,V55=AA55),1,0)))</f>
        <v>0</v>
      </c>
      <c r="AG55">
        <f>MIN('Dog &amp; Duck Inputs'!$C$4,IF(S55&lt;$B$11,$B$4*SIN(S55/$B$4),$B$4+MAX(0,S55-$B$11)))</f>
        <v>45.292036732051031</v>
      </c>
      <c r="AH55">
        <f ca="1">MIN(V55+PI(),$B$12)</f>
        <v>4.7123889803846897</v>
      </c>
      <c r="AI55">
        <f>MIN('Dog &amp; Duck Inputs'!$C$4,IF(S55&lt;Calc!$B$11,Calc!$B$4*SIN(S55*(1/Calc!$B$4)),SQRT(AK55^2+$B$4^2)))</f>
        <v>36.681437494957024</v>
      </c>
      <c r="AJ55">
        <f>IF(S55&lt;Calc!$B$11,V55+(PI()),MIN($B$12+ACOS($B$4/SQRT(AK55^2+$B$4^2)),$B$13))</f>
        <v>6.0070728232107049</v>
      </c>
      <c r="AK55">
        <f>MAX(S55-$B$11,0)</f>
        <v>35.292036732051031</v>
      </c>
      <c r="AP55">
        <f>MIN($B$5*$S55/'Dog &amp; Duck Inputs'!$C$4,$B$12)</f>
        <v>4.7123889803846897</v>
      </c>
      <c r="AQ55">
        <f>MIN($B$5*$S55/'Dog &amp; Duck Inputs'!$C$4,$B$13)</f>
        <v>5.0999999999999996</v>
      </c>
    </row>
    <row r="56" spans="18:43" x14ac:dyDescent="0.25">
      <c r="R56">
        <v>52</v>
      </c>
      <c r="S56">
        <f>IF($R56&lt;='Dog &amp; Duck Inputs'!$C$13,$R56,NA())</f>
        <v>52</v>
      </c>
      <c r="U56">
        <f>'Dog &amp; Duck Inputs'!$C$4</f>
        <v>50</v>
      </c>
      <c r="V56">
        <f t="shared" ca="1" si="12"/>
        <v>5.2</v>
      </c>
      <c r="W56">
        <f t="shared" ca="1" si="14"/>
        <v>23.425833565018856</v>
      </c>
      <c r="X56">
        <f t="shared" ca="1" si="15"/>
        <v>-44.172732786007657</v>
      </c>
      <c r="Z56">
        <f t="shared" ca="1" si="13"/>
        <v>37.644547150424607</v>
      </c>
      <c r="AA56">
        <f t="shared" ca="1" si="7"/>
        <v>6.0143147707142379</v>
      </c>
      <c r="AB56">
        <f t="shared" ca="1" si="16"/>
        <v>36.292036732051031</v>
      </c>
      <c r="AC56">
        <f t="shared" ca="1" si="17"/>
        <v>-10.000000000000007</v>
      </c>
      <c r="AD56" s="6"/>
      <c r="AE56">
        <f ca="1">IF(SUM(AE$3:AE55)&gt;=1,0,IF(AND(Z56='Dog &amp; Duck Inputs'!$C$4,AA56&gt;V56),1,IF(AND(U56=Z56,V56=AA56),1,0)))</f>
        <v>0</v>
      </c>
      <c r="AG56">
        <f>MIN('Dog &amp; Duck Inputs'!$C$4,IF(S56&lt;$B$11,$B$4*SIN(S56/$B$4),$B$4+MAX(0,S56-$B$11)))</f>
        <v>46.292036732051031</v>
      </c>
      <c r="AH56">
        <f ca="1">MIN(V56+PI(),$B$12)</f>
        <v>4.7123889803846897</v>
      </c>
      <c r="AI56">
        <f>MIN('Dog &amp; Duck Inputs'!$C$4,IF(S56&lt;Calc!$B$11,Calc!$B$4*SIN(S56*(1/Calc!$B$4)),SQRT(AK56^2+$B$4^2)))</f>
        <v>37.644547150424607</v>
      </c>
      <c r="AJ56">
        <f>IF(S56&lt;Calc!$B$11,V56+(PI()),MIN($B$12+ACOS($B$4/SQRT(AK56^2+$B$4^2)),$B$13))</f>
        <v>6.0143147707142379</v>
      </c>
      <c r="AK56">
        <f>MAX(S56-$B$11,0)</f>
        <v>36.292036732051031</v>
      </c>
      <c r="AP56">
        <f>MIN($B$5*$S56/'Dog &amp; Duck Inputs'!$C$4,$B$12)</f>
        <v>4.7123889803846897</v>
      </c>
      <c r="AQ56">
        <f>MIN($B$5*$S56/'Dog &amp; Duck Inputs'!$C$4,$B$13)</f>
        <v>5.2</v>
      </c>
    </row>
    <row r="57" spans="18:43" x14ac:dyDescent="0.25">
      <c r="R57">
        <v>53</v>
      </c>
      <c r="S57">
        <f>IF($R57&lt;='Dog &amp; Duck Inputs'!$C$13,$R57,NA())</f>
        <v>53</v>
      </c>
      <c r="U57">
        <f>'Dog &amp; Duck Inputs'!$C$4</f>
        <v>50</v>
      </c>
      <c r="V57">
        <f t="shared" ca="1" si="12"/>
        <v>5.3</v>
      </c>
      <c r="W57">
        <f t="shared" ca="1" si="14"/>
        <v>27.718716808958039</v>
      </c>
      <c r="X57">
        <f t="shared" ca="1" si="15"/>
        <v>-41.613372111195062</v>
      </c>
      <c r="Z57">
        <f t="shared" ca="1" si="13"/>
        <v>38.609532548641965</v>
      </c>
      <c r="AA57">
        <f t="shared" ca="1" si="7"/>
        <v>6.0211950616950052</v>
      </c>
      <c r="AB57">
        <f t="shared" ca="1" si="16"/>
        <v>37.292036732051031</v>
      </c>
      <c r="AC57">
        <f t="shared" ca="1" si="17"/>
        <v>-9.9999999999999964</v>
      </c>
      <c r="AD57" s="6"/>
      <c r="AE57">
        <f ca="1">IF(SUM(AE$3:AE56)&gt;=1,0,IF(AND(Z57='Dog &amp; Duck Inputs'!$C$4,AA57&gt;V57),1,IF(AND(U57=Z57,V57=AA57),1,0)))</f>
        <v>0</v>
      </c>
      <c r="AG57">
        <f>MIN('Dog &amp; Duck Inputs'!$C$4,IF(S57&lt;$B$11,$B$4*SIN(S57/$B$4),$B$4+MAX(0,S57-$B$11)))</f>
        <v>47.292036732051031</v>
      </c>
      <c r="AH57">
        <f ca="1">MIN(V57+PI(),$B$12)</f>
        <v>4.7123889803846897</v>
      </c>
      <c r="AI57">
        <f>MIN('Dog &amp; Duck Inputs'!$C$4,IF(S57&lt;Calc!$B$11,Calc!$B$4*SIN(S57*(1/Calc!$B$4)),SQRT(AK57^2+$B$4^2)))</f>
        <v>38.609532548641965</v>
      </c>
      <c r="AJ57">
        <f>IF(S57&lt;Calc!$B$11,V57+(PI()),MIN($B$12+ACOS($B$4/SQRT(AK57^2+$B$4^2)),$B$13))</f>
        <v>6.0211950616950052</v>
      </c>
      <c r="AK57">
        <f>MAX(S57-$B$11,0)</f>
        <v>37.292036732051031</v>
      </c>
      <c r="AP57">
        <f>MIN($B$5*$S57/'Dog &amp; Duck Inputs'!$C$4,$B$12)</f>
        <v>4.7123889803846897</v>
      </c>
      <c r="AQ57">
        <f>MIN($B$5*$S57/'Dog &amp; Duck Inputs'!$C$4,$B$13)</f>
        <v>5.3</v>
      </c>
    </row>
    <row r="58" spans="18:43" x14ac:dyDescent="0.25">
      <c r="R58">
        <v>54</v>
      </c>
      <c r="S58">
        <f>IF($R58&lt;='Dog &amp; Duck Inputs'!$C$13,$R58,NA())</f>
        <v>54</v>
      </c>
      <c r="U58">
        <f>'Dog &amp; Duck Inputs'!$C$4</f>
        <v>50</v>
      </c>
      <c r="V58">
        <f t="shared" ca="1" si="12"/>
        <v>5.4</v>
      </c>
      <c r="W58">
        <f t="shared" ca="1" si="14"/>
        <v>31.734643797131735</v>
      </c>
      <c r="X58">
        <f t="shared" ca="1" si="15"/>
        <v>-38.638224377799361</v>
      </c>
      <c r="Z58">
        <f t="shared" ca="1" si="13"/>
        <v>39.576256481490837</v>
      </c>
      <c r="AA58">
        <f t="shared" ca="1" si="7"/>
        <v>6.0277395221023768</v>
      </c>
      <c r="AB58">
        <f t="shared" ca="1" si="16"/>
        <v>38.292036732051031</v>
      </c>
      <c r="AC58">
        <f t="shared" ca="1" si="17"/>
        <v>-10.000000000000009</v>
      </c>
      <c r="AD58" s="6"/>
      <c r="AE58">
        <f ca="1">IF(SUM(AE$3:AE57)&gt;=1,0,IF(AND(Z58='Dog &amp; Duck Inputs'!$C$4,AA58&gt;V58),1,IF(AND(U58=Z58,V58=AA58),1,0)))</f>
        <v>0</v>
      </c>
      <c r="AG58">
        <f>MIN('Dog &amp; Duck Inputs'!$C$4,IF(S58&lt;$B$11,$B$4*SIN(S58/$B$4),$B$4+MAX(0,S58-$B$11)))</f>
        <v>48.292036732051031</v>
      </c>
      <c r="AH58">
        <f ca="1">MIN(V58+PI(),$B$12)</f>
        <v>4.7123889803846897</v>
      </c>
      <c r="AI58">
        <f>MIN('Dog &amp; Duck Inputs'!$C$4,IF(S58&lt;Calc!$B$11,Calc!$B$4*SIN(S58*(1/Calc!$B$4)),SQRT(AK58^2+$B$4^2)))</f>
        <v>39.576256481490837</v>
      </c>
      <c r="AJ58">
        <f>IF(S58&lt;Calc!$B$11,V58+(PI()),MIN($B$12+ACOS($B$4/SQRT(AK58^2+$B$4^2)),$B$13))</f>
        <v>6.0277395221023768</v>
      </c>
      <c r="AK58">
        <f>MAX(S58-$B$11,0)</f>
        <v>38.292036732051031</v>
      </c>
      <c r="AP58">
        <f>MIN($B$5*$S58/'Dog &amp; Duck Inputs'!$C$4,$B$12)</f>
        <v>4.7123889803846897</v>
      </c>
      <c r="AQ58">
        <f>MIN($B$5*$S58/'Dog &amp; Duck Inputs'!$C$4,$B$13)</f>
        <v>5.4</v>
      </c>
    </row>
    <row r="59" spans="18:43" x14ac:dyDescent="0.25">
      <c r="R59">
        <v>55</v>
      </c>
      <c r="S59">
        <f>IF($R59&lt;='Dog &amp; Duck Inputs'!$C$13,$R59,NA())</f>
        <v>55</v>
      </c>
      <c r="U59">
        <f>'Dog &amp; Duck Inputs'!$C$4</f>
        <v>50</v>
      </c>
      <c r="V59">
        <f t="shared" ca="1" si="12"/>
        <v>5.5</v>
      </c>
      <c r="W59">
        <f t="shared" ca="1" si="14"/>
        <v>35.433488714562998</v>
      </c>
      <c r="X59">
        <f t="shared" ca="1" si="15"/>
        <v>-35.277016278519596</v>
      </c>
      <c r="Z59">
        <f t="shared" ca="1" si="13"/>
        <v>40.544594591053041</v>
      </c>
      <c r="AA59">
        <f t="shared" ca="1" si="7"/>
        <v>6.0339716324883996</v>
      </c>
      <c r="AB59">
        <f t="shared" ca="1" si="16"/>
        <v>39.292036732051024</v>
      </c>
      <c r="AC59">
        <f t="shared" ca="1" si="17"/>
        <v>-10.000000000000012</v>
      </c>
      <c r="AD59" s="6"/>
      <c r="AE59">
        <f ca="1">IF(SUM(AE$3:AE58)&gt;=1,0,IF(AND(Z59='Dog &amp; Duck Inputs'!$C$4,AA59&gt;V59),1,IF(AND(U59=Z59,V59=AA59),1,0)))</f>
        <v>0</v>
      </c>
      <c r="AG59">
        <f>MIN('Dog &amp; Duck Inputs'!$C$4,IF(S59&lt;$B$11,$B$4*SIN(S59/$B$4),$B$4+MAX(0,S59-$B$11)))</f>
        <v>49.292036732051031</v>
      </c>
      <c r="AH59">
        <f ca="1">MIN(V59+PI(),$B$12)</f>
        <v>4.7123889803846897</v>
      </c>
      <c r="AI59">
        <f>MIN('Dog &amp; Duck Inputs'!$C$4,IF(S59&lt;Calc!$B$11,Calc!$B$4*SIN(S59*(1/Calc!$B$4)),SQRT(AK59^2+$B$4^2)))</f>
        <v>40.544594591053041</v>
      </c>
      <c r="AJ59">
        <f>IF(S59&lt;Calc!$B$11,V59+(PI()),MIN($B$12+ACOS($B$4/SQRT(AK59^2+$B$4^2)),$B$13))</f>
        <v>6.0339716324883996</v>
      </c>
      <c r="AK59">
        <f>MAX(S59-$B$11,0)</f>
        <v>39.292036732051031</v>
      </c>
      <c r="AP59">
        <f>MIN($B$5*$S59/'Dog &amp; Duck Inputs'!$C$4,$B$12)</f>
        <v>4.7123889803846897</v>
      </c>
      <c r="AQ59">
        <f>MIN($B$5*$S59/'Dog &amp; Duck Inputs'!$C$4,$B$13)</f>
        <v>5.5</v>
      </c>
    </row>
    <row r="60" spans="18:43" x14ac:dyDescent="0.25">
      <c r="R60">
        <v>56</v>
      </c>
      <c r="S60">
        <f>IF($R60&lt;='Dog &amp; Duck Inputs'!$C$13,$R60,NA())</f>
        <v>56</v>
      </c>
      <c r="U60">
        <f>'Dog &amp; Duck Inputs'!$C$4</f>
        <v>50</v>
      </c>
      <c r="V60">
        <f t="shared" ca="1" si="12"/>
        <v>5.6</v>
      </c>
      <c r="W60">
        <f t="shared" ca="1" si="14"/>
        <v>38.778293925512479</v>
      </c>
      <c r="X60">
        <f t="shared" ca="1" si="15"/>
        <v>-31.56333189361608</v>
      </c>
      <c r="Z60">
        <f t="shared" ca="1" si="13"/>
        <v>41.514433923840869</v>
      </c>
      <c r="AA60">
        <f t="shared" ca="1" si="7"/>
        <v>6.0399127818705818</v>
      </c>
      <c r="AB60">
        <f t="shared" ca="1" si="16"/>
        <v>40.292036732051031</v>
      </c>
      <c r="AC60">
        <f t="shared" ca="1" si="17"/>
        <v>-9.9999999999999982</v>
      </c>
      <c r="AD60" s="6"/>
      <c r="AE60">
        <f ca="1">IF(SUM(AE$3:AE59)&gt;=1,0,IF(AND(Z60='Dog &amp; Duck Inputs'!$C$4,AA60&gt;V60),1,IF(AND(U60=Z60,V60=AA60),1,0)))</f>
        <v>0</v>
      </c>
      <c r="AG60">
        <f>MIN('Dog &amp; Duck Inputs'!$C$4,IF(S60&lt;$B$11,$B$4*SIN(S60/$B$4),$B$4+MAX(0,S60-$B$11)))</f>
        <v>50</v>
      </c>
      <c r="AH60">
        <f ca="1">MIN(V60+PI(),$B$12)</f>
        <v>4.7123889803846897</v>
      </c>
      <c r="AI60">
        <f>MIN('Dog &amp; Duck Inputs'!$C$4,IF(S60&lt;Calc!$B$11,Calc!$B$4*SIN(S60*(1/Calc!$B$4)),SQRT(AK60^2+$B$4^2)))</f>
        <v>41.514433923840869</v>
      </c>
      <c r="AJ60">
        <f>IF(S60&lt;Calc!$B$11,V60+(PI()),MIN($B$12+ACOS($B$4/SQRT(AK60^2+$B$4^2)),$B$13))</f>
        <v>6.0399127818705818</v>
      </c>
      <c r="AK60">
        <f>MAX(S60-$B$11,0)</f>
        <v>40.292036732051031</v>
      </c>
      <c r="AP60">
        <f>MIN($B$5*$S60/'Dog &amp; Duck Inputs'!$C$4,$B$12)</f>
        <v>4.7123889803846897</v>
      </c>
      <c r="AQ60">
        <f>MIN($B$5*$S60/'Dog &amp; Duck Inputs'!$C$4,$B$13)</f>
        <v>5.6</v>
      </c>
    </row>
    <row r="61" spans="18:43" x14ac:dyDescent="0.25">
      <c r="R61">
        <v>57</v>
      </c>
      <c r="S61">
        <f>IF($R61&lt;='Dog &amp; Duck Inputs'!$C$13,$R61,NA())</f>
        <v>57</v>
      </c>
      <c r="U61">
        <f>'Dog &amp; Duck Inputs'!$C$4</f>
        <v>50</v>
      </c>
      <c r="V61">
        <f t="shared" ca="1" si="12"/>
        <v>5.7</v>
      </c>
      <c r="W61">
        <f t="shared" ca="1" si="14"/>
        <v>41.73563924195799</v>
      </c>
      <c r="X61">
        <f t="shared" ca="1" si="15"/>
        <v>-27.534277129881879</v>
      </c>
      <c r="Z61">
        <f t="shared" ca="1" si="13"/>
        <v>42.485671672706921</v>
      </c>
      <c r="AA61">
        <f t="shared" ca="1" si="7"/>
        <v>6.0455824902002808</v>
      </c>
      <c r="AB61">
        <f t="shared" ca="1" si="16"/>
        <v>41.292036732051024</v>
      </c>
      <c r="AC61">
        <f t="shared" ca="1" si="17"/>
        <v>-10.000000000000021</v>
      </c>
      <c r="AD61" s="6"/>
      <c r="AE61">
        <f ca="1">IF(SUM(AE$3:AE60)&gt;=1,0,IF(AND(Z61='Dog &amp; Duck Inputs'!$C$4,AA61&gt;V61),1,IF(AND(U61=Z61,V61=AA61),1,0)))</f>
        <v>0</v>
      </c>
      <c r="AG61">
        <f>MIN('Dog &amp; Duck Inputs'!$C$4,IF(S61&lt;$B$11,$B$4*SIN(S61/$B$4),$B$4+MAX(0,S61-$B$11)))</f>
        <v>50</v>
      </c>
      <c r="AH61">
        <f ca="1">MIN(V61+PI(),$B$12)</f>
        <v>4.7123889803846897</v>
      </c>
      <c r="AI61">
        <f>MIN('Dog &amp; Duck Inputs'!$C$4,IF(S61&lt;Calc!$B$11,Calc!$B$4*SIN(S61*(1/Calc!$B$4)),SQRT(AK61^2+$B$4^2)))</f>
        <v>42.485671672706921</v>
      </c>
      <c r="AJ61">
        <f>IF(S61&lt;Calc!$B$11,V61+(PI()),MIN($B$12+ACOS($B$4/SQRT(AK61^2+$B$4^2)),$B$13))</f>
        <v>6.0455824902002808</v>
      </c>
      <c r="AK61">
        <f>MAX(S61-$B$11,0)</f>
        <v>41.292036732051031</v>
      </c>
      <c r="AP61">
        <f>MIN($B$5*$S61/'Dog &amp; Duck Inputs'!$C$4,$B$12)</f>
        <v>4.7123889803846897</v>
      </c>
      <c r="AQ61">
        <f>MIN($B$5*$S61/'Dog &amp; Duck Inputs'!$C$4,$B$13)</f>
        <v>5.7</v>
      </c>
    </row>
    <row r="62" spans="18:43" x14ac:dyDescent="0.25">
      <c r="R62">
        <v>58</v>
      </c>
      <c r="S62">
        <f>IF($R62&lt;='Dog &amp; Duck Inputs'!$C$13,$R62,NA())</f>
        <v>58</v>
      </c>
      <c r="U62">
        <f>'Dog &amp; Duck Inputs'!$C$4</f>
        <v>50</v>
      </c>
      <c r="V62">
        <f t="shared" ca="1" si="12"/>
        <v>5.8</v>
      </c>
      <c r="W62">
        <f t="shared" ca="1" si="14"/>
        <v>44.275975847065943</v>
      </c>
      <c r="X62">
        <f t="shared" ca="1" si="15"/>
        <v>-23.230108970687869</v>
      </c>
      <c r="Z62">
        <f t="shared" ca="1" si="13"/>
        <v>43.458214079103087</v>
      </c>
      <c r="AA62">
        <f t="shared" ca="1" si="7"/>
        <v>6.0509986037365397</v>
      </c>
      <c r="AB62">
        <f t="shared" ca="1" si="16"/>
        <v>42.292036732051031</v>
      </c>
      <c r="AC62">
        <f t="shared" ca="1" si="17"/>
        <v>-10.000000000000027</v>
      </c>
      <c r="AD62" s="6"/>
      <c r="AE62">
        <f ca="1">IF(SUM(AE$3:AE61)&gt;=1,0,IF(AND(Z62='Dog &amp; Duck Inputs'!$C$4,AA62&gt;V62),1,IF(AND(U62=Z62,V62=AA62),1,0)))</f>
        <v>0</v>
      </c>
      <c r="AG62">
        <f>MIN('Dog &amp; Duck Inputs'!$C$4,IF(S62&lt;$B$11,$B$4*SIN(S62/$B$4),$B$4+MAX(0,S62-$B$11)))</f>
        <v>50</v>
      </c>
      <c r="AH62">
        <f ca="1">MIN(V62+PI(),$B$12)</f>
        <v>4.7123889803846897</v>
      </c>
      <c r="AI62">
        <f>MIN('Dog &amp; Duck Inputs'!$C$4,IF(S62&lt;Calc!$B$11,Calc!$B$4*SIN(S62*(1/Calc!$B$4)),SQRT(AK62^2+$B$4^2)))</f>
        <v>43.458214079103087</v>
      </c>
      <c r="AJ62">
        <f>IF(S62&lt;Calc!$B$11,V62+(PI()),MIN($B$12+ACOS($B$4/SQRT(AK62^2+$B$4^2)),$B$13))</f>
        <v>6.0509986037365397</v>
      </c>
      <c r="AK62">
        <f>MAX(S62-$B$11,0)</f>
        <v>42.292036732051031</v>
      </c>
      <c r="AP62">
        <f>MIN($B$5*$S62/'Dog &amp; Duck Inputs'!$C$4,$B$12)</f>
        <v>4.7123889803846897</v>
      </c>
      <c r="AQ62">
        <f>MIN($B$5*$S62/'Dog &amp; Duck Inputs'!$C$4,$B$13)</f>
        <v>5.8</v>
      </c>
    </row>
    <row r="63" spans="18:43" x14ac:dyDescent="0.25">
      <c r="R63">
        <v>59</v>
      </c>
      <c r="S63">
        <f>IF($R63&lt;='Dog &amp; Duck Inputs'!$C$13,$R63,NA())</f>
        <v>59</v>
      </c>
      <c r="U63">
        <f>'Dog &amp; Duck Inputs'!$C$4</f>
        <v>50</v>
      </c>
      <c r="V63">
        <f t="shared" ca="1" si="12"/>
        <v>5.9</v>
      </c>
      <c r="W63">
        <f t="shared" ca="1" si="14"/>
        <v>46.373921537201795</v>
      </c>
      <c r="X63">
        <f t="shared" ca="1" si="15"/>
        <v>-18.6938332415118</v>
      </c>
      <c r="Z63">
        <f t="shared" ca="1" si="13"/>
        <v>44.431975472729725</v>
      </c>
      <c r="AA63">
        <f t="shared" ca="1" si="7"/>
        <v>6.0561774669897108</v>
      </c>
      <c r="AB63">
        <f t="shared" ca="1" si="16"/>
        <v>43.292036732051024</v>
      </c>
      <c r="AC63">
        <f t="shared" ca="1" si="17"/>
        <v>-10.00000000000002</v>
      </c>
      <c r="AD63" s="6"/>
      <c r="AE63">
        <f ca="1">IF(SUM(AE$3:AE62)&gt;=1,0,IF(AND(Z63='Dog &amp; Duck Inputs'!$C$4,AA63&gt;V63),1,IF(AND(U63=Z63,V63=AA63),1,0)))</f>
        <v>0</v>
      </c>
      <c r="AG63">
        <f>MIN('Dog &amp; Duck Inputs'!$C$4,IF(S63&lt;$B$11,$B$4*SIN(S63/$B$4),$B$4+MAX(0,S63-$B$11)))</f>
        <v>50</v>
      </c>
      <c r="AH63">
        <f ca="1">MIN(V63+PI(),$B$12)</f>
        <v>4.7123889803846897</v>
      </c>
      <c r="AI63">
        <f>MIN('Dog &amp; Duck Inputs'!$C$4,IF(S63&lt;Calc!$B$11,Calc!$B$4*SIN(S63*(1/Calc!$B$4)),SQRT(AK63^2+$B$4^2)))</f>
        <v>44.431975472729725</v>
      </c>
      <c r="AJ63">
        <f>IF(S63&lt;Calc!$B$11,V63+(PI()),MIN($B$12+ACOS($B$4/SQRT(AK63^2+$B$4^2)),$B$13))</f>
        <v>6.0561774669897108</v>
      </c>
      <c r="AK63">
        <f>MAX(S63-$B$11,0)</f>
        <v>43.292036732051031</v>
      </c>
      <c r="AP63">
        <f>MIN($B$5*$S63/'Dog &amp; Duck Inputs'!$C$4,$B$12)</f>
        <v>4.7123889803846897</v>
      </c>
      <c r="AQ63">
        <f>MIN($B$5*$S63/'Dog &amp; Duck Inputs'!$C$4,$B$13)</f>
        <v>5.9</v>
      </c>
    </row>
    <row r="64" spans="18:43" x14ac:dyDescent="0.25">
      <c r="R64">
        <v>60</v>
      </c>
      <c r="S64">
        <f>IF($R64&lt;='Dog &amp; Duck Inputs'!$C$13,$R64,NA())</f>
        <v>60</v>
      </c>
      <c r="U64">
        <f>'Dog &amp; Duck Inputs'!$C$4</f>
        <v>50</v>
      </c>
      <c r="V64">
        <f t="shared" ca="1" si="12"/>
        <v>6</v>
      </c>
      <c r="W64">
        <f t="shared" ca="1" si="14"/>
        <v>48.008514332518295</v>
      </c>
      <c r="X64">
        <f t="shared" ca="1" si="15"/>
        <v>-13.970774909946293</v>
      </c>
      <c r="Z64">
        <f t="shared" ca="1" si="13"/>
        <v>45.406877429232651</v>
      </c>
      <c r="AA64">
        <f t="shared" ca="1" si="7"/>
        <v>6.0611340743625526</v>
      </c>
      <c r="AB64">
        <f t="shared" ca="1" si="16"/>
        <v>44.292036732051031</v>
      </c>
      <c r="AC64">
        <f t="shared" ca="1" si="17"/>
        <v>-10.000000000000002</v>
      </c>
      <c r="AD64" s="6"/>
      <c r="AE64">
        <f ca="1">IF(SUM(AE$3:AE63)&gt;=1,0,IF(AND(Z64='Dog &amp; Duck Inputs'!$C$4,AA64&gt;V64),1,IF(AND(U64=Z64,V64=AA64),1,0)))</f>
        <v>0</v>
      </c>
      <c r="AG64">
        <f>MIN('Dog &amp; Duck Inputs'!$C$4,IF(S64&lt;$B$11,$B$4*SIN(S64/$B$4),$B$4+MAX(0,S64-$B$11)))</f>
        <v>50</v>
      </c>
      <c r="AH64">
        <f ca="1">MIN(V64+PI(),$B$12)</f>
        <v>4.7123889803846897</v>
      </c>
      <c r="AI64">
        <f>MIN('Dog &amp; Duck Inputs'!$C$4,IF(S64&lt;Calc!$B$11,Calc!$B$4*SIN(S64*(1/Calc!$B$4)),SQRT(AK64^2+$B$4^2)))</f>
        <v>45.406877429232651</v>
      </c>
      <c r="AJ64">
        <f>IF(S64&lt;Calc!$B$11,V64+(PI()),MIN($B$12+ACOS($B$4/SQRT(AK64^2+$B$4^2)),$B$13))</f>
        <v>6.0611340743625526</v>
      </c>
      <c r="AK64">
        <f>MAX(S64-$B$11,0)</f>
        <v>44.292036732051031</v>
      </c>
      <c r="AP64">
        <f>MIN($B$5*$S64/'Dog &amp; Duck Inputs'!$C$4,$B$12)</f>
        <v>4.7123889803846897</v>
      </c>
      <c r="AQ64">
        <f>MIN($B$5*$S64/'Dog &amp; Duck Inputs'!$C$4,$B$13)</f>
        <v>6</v>
      </c>
    </row>
    <row r="65" spans="18:43" x14ac:dyDescent="0.25">
      <c r="R65">
        <v>61</v>
      </c>
      <c r="S65">
        <f>IF($R65&lt;='Dog &amp; Duck Inputs'!$C$13,$R65,NA())</f>
        <v>61</v>
      </c>
      <c r="U65">
        <f>'Dog &amp; Duck Inputs'!$C$4</f>
        <v>50</v>
      </c>
      <c r="V65">
        <f t="shared" ca="1" si="12"/>
        <v>6.0818273863892554</v>
      </c>
      <c r="W65">
        <f t="shared" ca="1" si="14"/>
        <v>48.989794855663561</v>
      </c>
      <c r="X65">
        <f t="shared" ca="1" si="15"/>
        <v>-10.000000000000016</v>
      </c>
      <c r="Z65">
        <f t="shared" ca="1" si="13"/>
        <v>46.382848029605292</v>
      </c>
      <c r="AA65">
        <f t="shared" ca="1" si="7"/>
        <v>6.0658822041629143</v>
      </c>
      <c r="AB65">
        <f t="shared" ca="1" si="16"/>
        <v>45.292036732051024</v>
      </c>
      <c r="AC65">
        <f t="shared" ca="1" si="17"/>
        <v>-9.9999999999999982</v>
      </c>
      <c r="AD65" s="6"/>
      <c r="AE65">
        <f ca="1">IF(SUM(AE$3:AE64)&gt;=1,0,IF(AND(Z65='Dog &amp; Duck Inputs'!$C$4,AA65&gt;V65),1,IF(AND(U65=Z65,V65=AA65),1,0)))</f>
        <v>0</v>
      </c>
      <c r="AG65">
        <f>MIN('Dog &amp; Duck Inputs'!$C$4,IF(S65&lt;$B$11,$B$4*SIN(S65/$B$4),$B$4+MAX(0,S65-$B$11)))</f>
        <v>50</v>
      </c>
      <c r="AH65">
        <f ca="1">MIN(V65+PI(),$B$12)</f>
        <v>4.7123889803846897</v>
      </c>
      <c r="AI65">
        <f>MIN('Dog &amp; Duck Inputs'!$C$4,IF(S65&lt;Calc!$B$11,Calc!$B$4*SIN(S65*(1/Calc!$B$4)),SQRT(AK65^2+$B$4^2)))</f>
        <v>46.382848029605292</v>
      </c>
      <c r="AJ65">
        <f>IF(S65&lt;Calc!$B$11,V65+(PI()),MIN($B$12+ACOS($B$4/SQRT(AK65^2+$B$4^2)),$B$13))</f>
        <v>6.0658822041629143</v>
      </c>
      <c r="AK65">
        <f>MAX(S65-$B$11,0)</f>
        <v>45.292036732051031</v>
      </c>
      <c r="AP65">
        <f>MIN($B$5*$S65/'Dog &amp; Duck Inputs'!$C$4,$B$12)</f>
        <v>4.7123889803846897</v>
      </c>
      <c r="AQ65">
        <f>MIN($B$5*$S65/'Dog &amp; Duck Inputs'!$C$4,$B$13)</f>
        <v>6.0818273863892554</v>
      </c>
    </row>
    <row r="66" spans="18:43" x14ac:dyDescent="0.25">
      <c r="R66">
        <v>62</v>
      </c>
      <c r="S66">
        <f>IF($R66&lt;='Dog &amp; Duck Inputs'!$C$13,$R66,NA())</f>
        <v>62</v>
      </c>
      <c r="U66">
        <f>'Dog &amp; Duck Inputs'!$C$4</f>
        <v>50</v>
      </c>
      <c r="V66">
        <f t="shared" ca="1" si="12"/>
        <v>6.0818273863892554</v>
      </c>
      <c r="W66">
        <f t="shared" ca="1" si="14"/>
        <v>48.989794855663561</v>
      </c>
      <c r="X66">
        <f t="shared" ca="1" si="15"/>
        <v>-10.000000000000016</v>
      </c>
      <c r="Z66">
        <f t="shared" ca="1" si="13"/>
        <v>47.359821207449272</v>
      </c>
      <c r="AA66">
        <f t="shared" ca="1" si="7"/>
        <v>6.0704345372784623</v>
      </c>
      <c r="AB66">
        <f t="shared" ca="1" si="16"/>
        <v>46.292036732051024</v>
      </c>
      <c r="AC66">
        <f t="shared" ca="1" si="17"/>
        <v>-10.000000000000016</v>
      </c>
      <c r="AD66" s="6"/>
      <c r="AE66">
        <f ca="1">IF(SUM(AE$3:AE65)&gt;=1,0,IF(AND(Z66='Dog &amp; Duck Inputs'!$C$4,AA66&gt;V66),1,IF(AND(U66=Z66,V66=AA66),1,0)))</f>
        <v>0</v>
      </c>
      <c r="AG66">
        <f>MIN('Dog &amp; Duck Inputs'!$C$4,IF(S66&lt;$B$11,$B$4*SIN(S66/$B$4),$B$4+MAX(0,S66-$B$11)))</f>
        <v>50</v>
      </c>
      <c r="AH66">
        <f ca="1">MIN(V66+PI(),$B$12)</f>
        <v>4.7123889803846897</v>
      </c>
      <c r="AI66">
        <f>MIN('Dog &amp; Duck Inputs'!$C$4,IF(S66&lt;Calc!$B$11,Calc!$B$4*SIN(S66*(1/Calc!$B$4)),SQRT(AK66^2+$B$4^2)))</f>
        <v>47.359821207449272</v>
      </c>
      <c r="AJ66">
        <f>IF(S66&lt;Calc!$B$11,V66+(PI()),MIN($B$12+ACOS($B$4/SQRT(AK66^2+$B$4^2)),$B$13))</f>
        <v>6.0704345372784623</v>
      </c>
      <c r="AK66">
        <f>MAX(S66-$B$11,0)</f>
        <v>46.292036732051031</v>
      </c>
      <c r="AP66">
        <f>MIN($B$5*$S66/'Dog &amp; Duck Inputs'!$C$4,$B$12)</f>
        <v>4.7123889803846897</v>
      </c>
      <c r="AQ66">
        <f>MIN($B$5*$S66/'Dog &amp; Duck Inputs'!$C$4,$B$13)</f>
        <v>6.0818273863892554</v>
      </c>
    </row>
    <row r="67" spans="18:43" x14ac:dyDescent="0.25">
      <c r="R67">
        <v>63</v>
      </c>
      <c r="S67">
        <f>IF($R67&lt;='Dog &amp; Duck Inputs'!$C$13,$R67,NA())</f>
        <v>63</v>
      </c>
      <c r="U67">
        <f>'Dog &amp; Duck Inputs'!$C$4</f>
        <v>50</v>
      </c>
      <c r="V67">
        <f t="shared" ca="1" si="12"/>
        <v>6.0818273863892554</v>
      </c>
      <c r="W67">
        <f t="shared" ca="1" si="14"/>
        <v>48.989794855663561</v>
      </c>
      <c r="X67">
        <f t="shared" ca="1" si="15"/>
        <v>-10.000000000000016</v>
      </c>
      <c r="Z67">
        <f t="shared" ca="1" si="13"/>
        <v>48.337736172328803</v>
      </c>
      <c r="AA67">
        <f t="shared" ca="1" si="7"/>
        <v>6.0748027624789325</v>
      </c>
      <c r="AB67">
        <f t="shared" ca="1" si="16"/>
        <v>47.292036732051038</v>
      </c>
      <c r="AC67">
        <f t="shared" ca="1" si="17"/>
        <v>-9.9999999999999982</v>
      </c>
      <c r="AD67" s="6"/>
      <c r="AE67">
        <f ca="1">IF(SUM(AE$3:AE66)&gt;=1,0,IF(AND(Z67='Dog &amp; Duck Inputs'!$C$4,AA67&gt;V67),1,IF(AND(U67=Z67,V67=AA67),1,0)))</f>
        <v>0</v>
      </c>
      <c r="AG67">
        <f>MIN('Dog &amp; Duck Inputs'!$C$4,IF(S67&lt;$B$11,$B$4*SIN(S67/$B$4),$B$4+MAX(0,S67-$B$11)))</f>
        <v>50</v>
      </c>
      <c r="AH67">
        <f ca="1">MIN(V67+PI(),$B$12)</f>
        <v>4.7123889803846897</v>
      </c>
      <c r="AI67">
        <f>MIN('Dog &amp; Duck Inputs'!$C$4,IF(S67&lt;Calc!$B$11,Calc!$B$4*SIN(S67*(1/Calc!$B$4)),SQRT(AK67^2+$B$4^2)))</f>
        <v>48.337736172328803</v>
      </c>
      <c r="AJ67">
        <f>IF(S67&lt;Calc!$B$11,V67+(PI()),MIN($B$12+ACOS($B$4/SQRT(AK67^2+$B$4^2)),$B$13))</f>
        <v>6.0748027624789325</v>
      </c>
      <c r="AK67">
        <f>MAX(S67-$B$11,0)</f>
        <v>47.292036732051031</v>
      </c>
      <c r="AP67">
        <f>MIN($B$5*$S67/'Dog &amp; Duck Inputs'!$C$4,$B$12)</f>
        <v>4.7123889803846897</v>
      </c>
      <c r="AQ67">
        <f>MIN($B$5*$S67/'Dog &amp; Duck Inputs'!$C$4,$B$13)</f>
        <v>6.0818273863892554</v>
      </c>
    </row>
    <row r="68" spans="18:43" x14ac:dyDescent="0.25">
      <c r="R68">
        <v>64</v>
      </c>
      <c r="S68">
        <f>IF($R68&lt;='Dog &amp; Duck Inputs'!$C$13,$R68,NA())</f>
        <v>64</v>
      </c>
      <c r="U68">
        <f>'Dog &amp; Duck Inputs'!$C$4</f>
        <v>50</v>
      </c>
      <c r="V68">
        <f t="shared" ca="1" si="12"/>
        <v>6.0818273863892554</v>
      </c>
      <c r="W68">
        <f t="shared" ca="1" si="14"/>
        <v>48.989794855663561</v>
      </c>
      <c r="X68">
        <f t="shared" ca="1" si="15"/>
        <v>-10.000000000000016</v>
      </c>
      <c r="Z68">
        <f t="shared" ca="1" si="13"/>
        <v>49.316536899196052</v>
      </c>
      <c r="AA68">
        <f t="shared" ref="AA68:AA104" ca="1" si="18">OFFSET(AH68,0,($B$7-1)*2)</f>
        <v>6.0789976700357649</v>
      </c>
      <c r="AB68">
        <f t="shared" ca="1" si="16"/>
        <v>48.292036732051024</v>
      </c>
      <c r="AC68">
        <f t="shared" ca="1" si="17"/>
        <v>-10.000000000000011</v>
      </c>
      <c r="AD68" s="6"/>
      <c r="AE68">
        <f ca="1">IF(SUM(AE$3:AE67)&gt;=1,0,IF(AND(Z68='Dog &amp; Duck Inputs'!$C$4,AA68&gt;V68),1,IF(AND(U68=Z68,V68=AA68),1,0)))</f>
        <v>0</v>
      </c>
      <c r="AG68">
        <f>MIN('Dog &amp; Duck Inputs'!$C$4,IF(S68&lt;$B$11,$B$4*SIN(S68/$B$4),$B$4+MAX(0,S68-$B$11)))</f>
        <v>50</v>
      </c>
      <c r="AH68">
        <f ca="1">MIN(V68+PI(),$B$12)</f>
        <v>4.7123889803846897</v>
      </c>
      <c r="AI68">
        <f>MIN('Dog &amp; Duck Inputs'!$C$4,IF(S68&lt;Calc!$B$11,Calc!$B$4*SIN(S68*(1/Calc!$B$4)),SQRT(AK68^2+$B$4^2)))</f>
        <v>49.316536899196052</v>
      </c>
      <c r="AJ68">
        <f>IF(S68&lt;Calc!$B$11,V68+(PI()),MIN($B$12+ACOS($B$4/SQRT(AK68^2+$B$4^2)),$B$13))</f>
        <v>6.0789976700357649</v>
      </c>
      <c r="AK68">
        <f>MAX(S68-$B$11,0)</f>
        <v>48.292036732051031</v>
      </c>
      <c r="AP68">
        <f>MIN($B$5*$S68/'Dog &amp; Duck Inputs'!$C$4,$B$12)</f>
        <v>4.7123889803846897</v>
      </c>
      <c r="AQ68">
        <f>MIN($B$5*$S68/'Dog &amp; Duck Inputs'!$C$4,$B$13)</f>
        <v>6.0818273863892554</v>
      </c>
    </row>
    <row r="69" spans="18:43" x14ac:dyDescent="0.25">
      <c r="R69">
        <v>65</v>
      </c>
      <c r="S69">
        <f>IF($R69&lt;='Dog &amp; Duck Inputs'!$C$13,$R69,NA())</f>
        <v>65</v>
      </c>
      <c r="U69">
        <f>'Dog &amp; Duck Inputs'!$C$4</f>
        <v>50</v>
      </c>
      <c r="V69">
        <f t="shared" ref="V69:V104" ca="1" si="19">OFFSET($AP69,0,$B$7-1)</f>
        <v>6.0818273863892554</v>
      </c>
      <c r="W69">
        <f t="shared" ca="1" si="14"/>
        <v>48.989794855663561</v>
      </c>
      <c r="X69">
        <f t="shared" ca="1" si="15"/>
        <v>-10.000000000000016</v>
      </c>
      <c r="Z69">
        <f t="shared" ref="Z69:Z104" ca="1" si="20">OFFSET(AG69,0,($B$7-1)*2)</f>
        <v>50</v>
      </c>
      <c r="AA69">
        <f t="shared" ca="1" si="18"/>
        <v>6.0818273863892554</v>
      </c>
      <c r="AB69">
        <f t="shared" ca="1" si="16"/>
        <v>48.989794855663561</v>
      </c>
      <c r="AC69">
        <f t="shared" ca="1" si="17"/>
        <v>-10.000000000000016</v>
      </c>
      <c r="AD69" s="6"/>
      <c r="AE69">
        <f ca="1">IF(SUM(AE$3:AE68)&gt;=1,0,IF(AND(Z69='Dog &amp; Duck Inputs'!$C$4,AA69&gt;V69),1,IF(AND(U69=Z69,V69=AA69),1,0)))</f>
        <v>1</v>
      </c>
      <c r="AG69">
        <f>MIN('Dog &amp; Duck Inputs'!$C$4,IF(S69&lt;$B$11,$B$4*SIN(S69/$B$4),$B$4+MAX(0,S69-$B$11)))</f>
        <v>50</v>
      </c>
      <c r="AH69">
        <f ca="1">MIN(V69+PI(),$B$12)</f>
        <v>4.7123889803846897</v>
      </c>
      <c r="AI69">
        <f>MIN('Dog &amp; Duck Inputs'!$C$4,IF(S69&lt;Calc!$B$11,Calc!$B$4*SIN(S69*(1/Calc!$B$4)),SQRT(AK69^2+$B$4^2)))</f>
        <v>50</v>
      </c>
      <c r="AJ69">
        <f>IF(S69&lt;Calc!$B$11,V69+(PI()),MIN($B$12+ACOS($B$4/SQRT(AK69^2+$B$4^2)),$B$13))</f>
        <v>6.0818273863892554</v>
      </c>
      <c r="AK69">
        <f>MAX(S69-$B$11,0)</f>
        <v>49.292036732051031</v>
      </c>
      <c r="AP69">
        <f>MIN($B$5*$S69/'Dog &amp; Duck Inputs'!$C$4,$B$12)</f>
        <v>4.7123889803846897</v>
      </c>
      <c r="AQ69">
        <f>MIN($B$5*$S69/'Dog &amp; Duck Inputs'!$C$4,$B$13)</f>
        <v>6.0818273863892554</v>
      </c>
    </row>
    <row r="70" spans="18:43" x14ac:dyDescent="0.25">
      <c r="R70">
        <v>66</v>
      </c>
      <c r="S70">
        <f>IF($R70&lt;='Dog &amp; Duck Inputs'!$C$13,$R70,NA())</f>
        <v>66</v>
      </c>
      <c r="U70">
        <f>'Dog &amp; Duck Inputs'!$C$4</f>
        <v>50</v>
      </c>
      <c r="V70">
        <f t="shared" ca="1" si="19"/>
        <v>6.0818273863892554</v>
      </c>
      <c r="W70">
        <f t="shared" ca="1" si="14"/>
        <v>48.989794855663561</v>
      </c>
      <c r="X70">
        <f t="shared" ca="1" si="15"/>
        <v>-10.000000000000016</v>
      </c>
      <c r="Z70">
        <f t="shared" ca="1" si="20"/>
        <v>50</v>
      </c>
      <c r="AA70">
        <f t="shared" ca="1" si="18"/>
        <v>6.0818273863892554</v>
      </c>
      <c r="AB70">
        <f t="shared" ca="1" si="16"/>
        <v>48.989794855663561</v>
      </c>
      <c r="AC70">
        <f t="shared" ca="1" si="17"/>
        <v>-10.000000000000016</v>
      </c>
      <c r="AD70" s="6"/>
      <c r="AE70">
        <f ca="1">IF(SUM(AE$3:AE69)&gt;=1,0,IF(AND(Z70='Dog &amp; Duck Inputs'!$C$4,AA70&gt;V70),1,IF(AND(U70=Z70,V70=AA70),1,0)))</f>
        <v>0</v>
      </c>
      <c r="AG70">
        <f>MIN('Dog &amp; Duck Inputs'!$C$4,IF(S70&lt;$B$11,$B$4*SIN(S70/$B$4),$B$4+MAX(0,S70-$B$11)))</f>
        <v>50</v>
      </c>
      <c r="AH70">
        <f ca="1">MIN(V70+PI(),$B$12)</f>
        <v>4.7123889803846897</v>
      </c>
      <c r="AI70">
        <f>MIN('Dog &amp; Duck Inputs'!$C$4,IF(S70&lt;Calc!$B$11,Calc!$B$4*SIN(S70*(1/Calc!$B$4)),SQRT(AK70^2+$B$4^2)))</f>
        <v>50</v>
      </c>
      <c r="AJ70">
        <f>IF(S70&lt;Calc!$B$11,V70+(PI()),MIN($B$12+ACOS($B$4/SQRT(AK70^2+$B$4^2)),$B$13))</f>
        <v>6.0818273863892554</v>
      </c>
      <c r="AK70">
        <f>MAX(S70-$B$11,0)</f>
        <v>50.292036732051031</v>
      </c>
      <c r="AP70">
        <f>MIN($B$5*$S70/'Dog &amp; Duck Inputs'!$C$4,$B$12)</f>
        <v>4.7123889803846897</v>
      </c>
      <c r="AQ70">
        <f>MIN($B$5*$S70/'Dog &amp; Duck Inputs'!$C$4,$B$13)</f>
        <v>6.0818273863892554</v>
      </c>
    </row>
    <row r="71" spans="18:43" x14ac:dyDescent="0.25">
      <c r="R71">
        <v>67</v>
      </c>
      <c r="S71">
        <f>IF($R71&lt;='Dog &amp; Duck Inputs'!$C$13,$R71,NA())</f>
        <v>67</v>
      </c>
      <c r="U71">
        <f>'Dog &amp; Duck Inputs'!$C$4</f>
        <v>50</v>
      </c>
      <c r="V71">
        <f t="shared" ca="1" si="19"/>
        <v>6.0818273863892554</v>
      </c>
      <c r="W71">
        <f t="shared" ca="1" si="14"/>
        <v>48.989794855663561</v>
      </c>
      <c r="X71">
        <f t="shared" ca="1" si="15"/>
        <v>-10.000000000000016</v>
      </c>
      <c r="Z71">
        <f t="shared" ca="1" si="20"/>
        <v>50</v>
      </c>
      <c r="AA71">
        <f t="shared" ca="1" si="18"/>
        <v>6.0818273863892554</v>
      </c>
      <c r="AB71">
        <f t="shared" ca="1" si="16"/>
        <v>48.989794855663561</v>
      </c>
      <c r="AC71">
        <f t="shared" ca="1" si="17"/>
        <v>-10.000000000000016</v>
      </c>
      <c r="AD71" s="6"/>
      <c r="AE71">
        <f ca="1">IF(SUM(AE$3:AE70)&gt;=1,0,IF(AND(Z71='Dog &amp; Duck Inputs'!$C$4,AA71&gt;V71),1,IF(AND(U71=Z71,V71=AA71),1,0)))</f>
        <v>0</v>
      </c>
      <c r="AG71">
        <f>MIN('Dog &amp; Duck Inputs'!$C$4,IF(S71&lt;$B$11,$B$4*SIN(S71/$B$4),$B$4+MAX(0,S71-$B$11)))</f>
        <v>50</v>
      </c>
      <c r="AH71">
        <f ca="1">MIN(V71+PI(),$B$12)</f>
        <v>4.7123889803846897</v>
      </c>
      <c r="AI71">
        <f>MIN('Dog &amp; Duck Inputs'!$C$4,IF(S71&lt;Calc!$B$11,Calc!$B$4*SIN(S71*(1/Calc!$B$4)),SQRT(AK71^2+$B$4^2)))</f>
        <v>50</v>
      </c>
      <c r="AJ71">
        <f>IF(S71&lt;Calc!$B$11,V71+(PI()),MIN($B$12+ACOS($B$4/SQRT(AK71^2+$B$4^2)),$B$13))</f>
        <v>6.0818273863892554</v>
      </c>
      <c r="AK71">
        <f>MAX(S71-$B$11,0)</f>
        <v>51.292036732051031</v>
      </c>
      <c r="AP71">
        <f>MIN($B$5*$S71/'Dog &amp; Duck Inputs'!$C$4,$B$12)</f>
        <v>4.7123889803846897</v>
      </c>
      <c r="AQ71">
        <f>MIN($B$5*$S71/'Dog &amp; Duck Inputs'!$C$4,$B$13)</f>
        <v>6.0818273863892554</v>
      </c>
    </row>
    <row r="72" spans="18:43" x14ac:dyDescent="0.25">
      <c r="R72">
        <v>68</v>
      </c>
      <c r="S72">
        <f>IF($R72&lt;='Dog &amp; Duck Inputs'!$C$13,$R72,NA())</f>
        <v>68</v>
      </c>
      <c r="U72">
        <f>'Dog &amp; Duck Inputs'!$C$4</f>
        <v>50</v>
      </c>
      <c r="V72">
        <f t="shared" ca="1" si="19"/>
        <v>6.0818273863892554</v>
      </c>
      <c r="W72">
        <f t="shared" ca="1" si="14"/>
        <v>48.989794855663561</v>
      </c>
      <c r="X72">
        <f t="shared" ca="1" si="15"/>
        <v>-10.000000000000016</v>
      </c>
      <c r="Z72">
        <f t="shared" ca="1" si="20"/>
        <v>50</v>
      </c>
      <c r="AA72">
        <f t="shared" ca="1" si="18"/>
        <v>6.0818273863892554</v>
      </c>
      <c r="AB72">
        <f t="shared" ca="1" si="16"/>
        <v>48.989794855663561</v>
      </c>
      <c r="AC72">
        <f t="shared" ca="1" si="17"/>
        <v>-10.000000000000016</v>
      </c>
      <c r="AD72" s="6"/>
      <c r="AE72">
        <f ca="1">IF(SUM(AE$3:AE71)&gt;=1,0,IF(AND(Z72='Dog &amp; Duck Inputs'!$C$4,AA72&gt;V72),1,IF(AND(U72=Z72,V72=AA72),1,0)))</f>
        <v>0</v>
      </c>
      <c r="AG72">
        <f>MIN('Dog &amp; Duck Inputs'!$C$4,IF(S72&lt;$B$11,$B$4*SIN(S72/$B$4),$B$4+MAX(0,S72-$B$11)))</f>
        <v>50</v>
      </c>
      <c r="AH72">
        <f ca="1">MIN(V72+PI(),$B$12)</f>
        <v>4.7123889803846897</v>
      </c>
      <c r="AI72">
        <f>MIN('Dog &amp; Duck Inputs'!$C$4,IF(S72&lt;Calc!$B$11,Calc!$B$4*SIN(S72*(1/Calc!$B$4)),SQRT(AK72^2+$B$4^2)))</f>
        <v>50</v>
      </c>
      <c r="AJ72">
        <f>IF(S72&lt;Calc!$B$11,V72+(PI()),MIN($B$12+ACOS($B$4/SQRT(AK72^2+$B$4^2)),$B$13))</f>
        <v>6.0818273863892554</v>
      </c>
      <c r="AK72">
        <f>MAX(S72-$B$11,0)</f>
        <v>52.292036732051031</v>
      </c>
      <c r="AP72">
        <f>MIN($B$5*$S72/'Dog &amp; Duck Inputs'!$C$4,$B$12)</f>
        <v>4.7123889803846897</v>
      </c>
      <c r="AQ72">
        <f>MIN($B$5*$S72/'Dog &amp; Duck Inputs'!$C$4,$B$13)</f>
        <v>6.0818273863892554</v>
      </c>
    </row>
    <row r="73" spans="18:43" x14ac:dyDescent="0.25">
      <c r="R73">
        <v>69</v>
      </c>
      <c r="S73">
        <f>IF($R73&lt;='Dog &amp; Duck Inputs'!$C$13,$R73,NA())</f>
        <v>69</v>
      </c>
      <c r="U73">
        <f>'Dog &amp; Duck Inputs'!$C$4</f>
        <v>50</v>
      </c>
      <c r="V73">
        <f t="shared" ca="1" si="19"/>
        <v>6.0818273863892554</v>
      </c>
      <c r="W73">
        <f t="shared" ca="1" si="14"/>
        <v>48.989794855663561</v>
      </c>
      <c r="X73">
        <f t="shared" ca="1" si="15"/>
        <v>-10.000000000000016</v>
      </c>
      <c r="Z73">
        <f t="shared" ca="1" si="20"/>
        <v>50</v>
      </c>
      <c r="AA73">
        <f t="shared" ca="1" si="18"/>
        <v>6.0818273863892554</v>
      </c>
      <c r="AB73">
        <f t="shared" ca="1" si="16"/>
        <v>48.989794855663561</v>
      </c>
      <c r="AC73">
        <f t="shared" ca="1" si="17"/>
        <v>-10.000000000000016</v>
      </c>
      <c r="AD73" s="6"/>
      <c r="AE73">
        <f ca="1">IF(SUM(AE$3:AE72)&gt;=1,0,IF(AND(Z73='Dog &amp; Duck Inputs'!$C$4,AA73&gt;V73),1,IF(AND(U73=Z73,V73=AA73),1,0)))</f>
        <v>0</v>
      </c>
      <c r="AG73">
        <f>MIN('Dog &amp; Duck Inputs'!$C$4,IF(S73&lt;$B$11,$B$4*SIN(S73/$B$4),$B$4+MAX(0,S73-$B$11)))</f>
        <v>50</v>
      </c>
      <c r="AH73">
        <f ca="1">MIN(V73+PI(),$B$12)</f>
        <v>4.7123889803846897</v>
      </c>
      <c r="AI73">
        <f>MIN('Dog &amp; Duck Inputs'!$C$4,IF(S73&lt;Calc!$B$11,Calc!$B$4*SIN(S73*(1/Calc!$B$4)),SQRT(AK73^2+$B$4^2)))</f>
        <v>50</v>
      </c>
      <c r="AJ73">
        <f>IF(S73&lt;Calc!$B$11,V73+(PI()),MIN($B$12+ACOS($B$4/SQRT(AK73^2+$B$4^2)),$B$13))</f>
        <v>6.0818273863892554</v>
      </c>
      <c r="AK73">
        <f>MAX(S73-$B$11,0)</f>
        <v>53.292036732051031</v>
      </c>
      <c r="AP73">
        <f>MIN($B$5*$S73/'Dog &amp; Duck Inputs'!$C$4,$B$12)</f>
        <v>4.7123889803846897</v>
      </c>
      <c r="AQ73">
        <f>MIN($B$5*$S73/'Dog &amp; Duck Inputs'!$C$4,$B$13)</f>
        <v>6.0818273863892554</v>
      </c>
    </row>
    <row r="74" spans="18:43" x14ac:dyDescent="0.25">
      <c r="R74">
        <v>70</v>
      </c>
      <c r="S74">
        <f>IF($R74&lt;='Dog &amp; Duck Inputs'!$C$13,$R74,NA())</f>
        <v>70</v>
      </c>
      <c r="U74">
        <f>'Dog &amp; Duck Inputs'!$C$4</f>
        <v>50</v>
      </c>
      <c r="V74">
        <f t="shared" ca="1" si="19"/>
        <v>6.0818273863892554</v>
      </c>
      <c r="W74">
        <f t="shared" ca="1" si="14"/>
        <v>48.989794855663561</v>
      </c>
      <c r="X74">
        <f t="shared" ca="1" si="15"/>
        <v>-10.000000000000016</v>
      </c>
      <c r="Z74">
        <f t="shared" ca="1" si="20"/>
        <v>50</v>
      </c>
      <c r="AA74">
        <f t="shared" ca="1" si="18"/>
        <v>6.0818273863892554</v>
      </c>
      <c r="AB74">
        <f t="shared" ca="1" si="16"/>
        <v>48.989794855663561</v>
      </c>
      <c r="AC74">
        <f t="shared" ca="1" si="17"/>
        <v>-10.000000000000016</v>
      </c>
      <c r="AD74" s="6"/>
      <c r="AE74">
        <f ca="1">IF(SUM(AE$3:AE73)&gt;=1,0,IF(AND(Z74='Dog &amp; Duck Inputs'!$C$4,AA74&gt;V74),1,IF(AND(U74=Z74,V74=AA74),1,0)))</f>
        <v>0</v>
      </c>
      <c r="AG74">
        <f>MIN('Dog &amp; Duck Inputs'!$C$4,IF(S74&lt;$B$11,$B$4*SIN(S74/$B$4),$B$4+MAX(0,S74-$B$11)))</f>
        <v>50</v>
      </c>
      <c r="AH74">
        <f ca="1">MIN(V74+PI(),$B$12)</f>
        <v>4.7123889803846897</v>
      </c>
      <c r="AI74">
        <f>MIN('Dog &amp; Duck Inputs'!$C$4,IF(S74&lt;Calc!$B$11,Calc!$B$4*SIN(S74*(1/Calc!$B$4)),SQRT(AK74^2+$B$4^2)))</f>
        <v>50</v>
      </c>
      <c r="AJ74">
        <f>IF(S74&lt;Calc!$B$11,V74+(PI()),MIN($B$12+ACOS($B$4/SQRT(AK74^2+$B$4^2)),$B$13))</f>
        <v>6.0818273863892554</v>
      </c>
      <c r="AK74">
        <f>MAX(S74-$B$11,0)</f>
        <v>54.292036732051031</v>
      </c>
      <c r="AP74">
        <f>MIN($B$5*$S74/'Dog &amp; Duck Inputs'!$C$4,$B$12)</f>
        <v>4.7123889803846897</v>
      </c>
      <c r="AQ74">
        <f>MIN($B$5*$S74/'Dog &amp; Duck Inputs'!$C$4,$B$13)</f>
        <v>6.0818273863892554</v>
      </c>
    </row>
    <row r="75" spans="18:43" x14ac:dyDescent="0.25">
      <c r="R75">
        <v>71</v>
      </c>
      <c r="S75">
        <f>IF($R75&lt;='Dog &amp; Duck Inputs'!$C$13,$R75,NA())</f>
        <v>71</v>
      </c>
      <c r="U75">
        <f>'Dog &amp; Duck Inputs'!$C$4</f>
        <v>50</v>
      </c>
      <c r="V75">
        <f t="shared" ca="1" si="19"/>
        <v>6.0818273863892554</v>
      </c>
      <c r="W75">
        <f t="shared" ca="1" si="14"/>
        <v>48.989794855663561</v>
      </c>
      <c r="X75">
        <f t="shared" ca="1" si="15"/>
        <v>-10.000000000000016</v>
      </c>
      <c r="Z75">
        <f t="shared" ca="1" si="20"/>
        <v>50</v>
      </c>
      <c r="AA75">
        <f t="shared" ca="1" si="18"/>
        <v>6.0818273863892554</v>
      </c>
      <c r="AB75">
        <f t="shared" ca="1" si="16"/>
        <v>48.989794855663561</v>
      </c>
      <c r="AC75">
        <f t="shared" ca="1" si="17"/>
        <v>-10.000000000000016</v>
      </c>
      <c r="AD75" s="6"/>
      <c r="AE75">
        <f ca="1">IF(SUM(AE$3:AE74)&gt;=1,0,IF(AND(Z75='Dog &amp; Duck Inputs'!$C$4,AA75&gt;V75),1,IF(AND(U75=Z75,V75=AA75),1,0)))</f>
        <v>0</v>
      </c>
      <c r="AG75">
        <f>MIN('Dog &amp; Duck Inputs'!$C$4,IF(S75&lt;$B$11,$B$4*SIN(S75/$B$4),$B$4+MAX(0,S75-$B$11)))</f>
        <v>50</v>
      </c>
      <c r="AH75">
        <f ca="1">MIN(V75+PI(),$B$12)</f>
        <v>4.7123889803846897</v>
      </c>
      <c r="AI75">
        <f>MIN('Dog &amp; Duck Inputs'!$C$4,IF(S75&lt;Calc!$B$11,Calc!$B$4*SIN(S75*(1/Calc!$B$4)),SQRT(AK75^2+$B$4^2)))</f>
        <v>50</v>
      </c>
      <c r="AJ75">
        <f>IF(S75&lt;Calc!$B$11,V75+(PI()),MIN($B$12+ACOS($B$4/SQRT(AK75^2+$B$4^2)),$B$13))</f>
        <v>6.0818273863892554</v>
      </c>
      <c r="AK75">
        <f>MAX(S75-$B$11,0)</f>
        <v>55.292036732051031</v>
      </c>
      <c r="AP75">
        <f>MIN($B$5*$S75/'Dog &amp; Duck Inputs'!$C$4,$B$12)</f>
        <v>4.7123889803846897</v>
      </c>
      <c r="AQ75">
        <f>MIN($B$5*$S75/'Dog &amp; Duck Inputs'!$C$4,$B$13)</f>
        <v>6.0818273863892554</v>
      </c>
    </row>
    <row r="76" spans="18:43" x14ac:dyDescent="0.25">
      <c r="R76">
        <v>72</v>
      </c>
      <c r="S76">
        <f>IF($R76&lt;='Dog &amp; Duck Inputs'!$C$13,$R76,NA())</f>
        <v>72</v>
      </c>
      <c r="U76">
        <f>'Dog &amp; Duck Inputs'!$C$4</f>
        <v>50</v>
      </c>
      <c r="V76">
        <f t="shared" ca="1" si="19"/>
        <v>6.0818273863892554</v>
      </c>
      <c r="W76">
        <f t="shared" ca="1" si="14"/>
        <v>48.989794855663561</v>
      </c>
      <c r="X76">
        <f t="shared" ca="1" si="15"/>
        <v>-10.000000000000016</v>
      </c>
      <c r="Z76">
        <f t="shared" ca="1" si="20"/>
        <v>50</v>
      </c>
      <c r="AA76">
        <f t="shared" ca="1" si="18"/>
        <v>6.0818273863892554</v>
      </c>
      <c r="AB76">
        <f t="shared" ca="1" si="16"/>
        <v>48.989794855663561</v>
      </c>
      <c r="AC76">
        <f t="shared" ca="1" si="17"/>
        <v>-10.000000000000016</v>
      </c>
      <c r="AD76" s="6"/>
      <c r="AE76">
        <f ca="1">IF(SUM(AE$3:AE75)&gt;=1,0,IF(AND(Z76='Dog &amp; Duck Inputs'!$C$4,AA76&gt;V76),1,IF(AND(U76=Z76,V76=AA76),1,0)))</f>
        <v>0</v>
      </c>
      <c r="AG76">
        <f>MIN('Dog &amp; Duck Inputs'!$C$4,IF(S76&lt;$B$11,$B$4*SIN(S76/$B$4),$B$4+MAX(0,S76-$B$11)))</f>
        <v>50</v>
      </c>
      <c r="AH76">
        <f ca="1">MIN(V76+PI(),$B$12)</f>
        <v>4.7123889803846897</v>
      </c>
      <c r="AI76">
        <f>MIN('Dog &amp; Duck Inputs'!$C$4,IF(S76&lt;Calc!$B$11,Calc!$B$4*SIN(S76*(1/Calc!$B$4)),SQRT(AK76^2+$B$4^2)))</f>
        <v>50</v>
      </c>
      <c r="AJ76">
        <f>IF(S76&lt;Calc!$B$11,V76+(PI()),MIN($B$12+ACOS($B$4/SQRT(AK76^2+$B$4^2)),$B$13))</f>
        <v>6.0818273863892554</v>
      </c>
      <c r="AK76">
        <f>MAX(S76-$B$11,0)</f>
        <v>56.292036732051031</v>
      </c>
      <c r="AP76">
        <f>MIN($B$5*$S76/'Dog &amp; Duck Inputs'!$C$4,$B$12)</f>
        <v>4.7123889803846897</v>
      </c>
      <c r="AQ76">
        <f>MIN($B$5*$S76/'Dog &amp; Duck Inputs'!$C$4,$B$13)</f>
        <v>6.0818273863892554</v>
      </c>
    </row>
    <row r="77" spans="18:43" x14ac:dyDescent="0.25">
      <c r="R77">
        <v>73</v>
      </c>
      <c r="S77">
        <f>IF($R77&lt;='Dog &amp; Duck Inputs'!$C$13,$R77,NA())</f>
        <v>73</v>
      </c>
      <c r="U77">
        <f>'Dog &amp; Duck Inputs'!$C$4</f>
        <v>50</v>
      </c>
      <c r="V77">
        <f t="shared" ca="1" si="19"/>
        <v>6.0818273863892554</v>
      </c>
      <c r="W77">
        <f t="shared" ca="1" si="14"/>
        <v>48.989794855663561</v>
      </c>
      <c r="X77">
        <f t="shared" ca="1" si="15"/>
        <v>-10.000000000000016</v>
      </c>
      <c r="Z77">
        <f t="shared" ca="1" si="20"/>
        <v>50</v>
      </c>
      <c r="AA77">
        <f t="shared" ca="1" si="18"/>
        <v>6.0818273863892554</v>
      </c>
      <c r="AB77">
        <f t="shared" ca="1" si="16"/>
        <v>48.989794855663561</v>
      </c>
      <c r="AC77">
        <f t="shared" ca="1" si="17"/>
        <v>-10.000000000000016</v>
      </c>
      <c r="AD77" s="6"/>
      <c r="AE77">
        <f ca="1">IF(SUM(AE$3:AE76)&gt;=1,0,IF(AND(Z77='Dog &amp; Duck Inputs'!$C$4,AA77&gt;V77),1,IF(AND(U77=Z77,V77=AA77),1,0)))</f>
        <v>0</v>
      </c>
      <c r="AG77">
        <f>MIN('Dog &amp; Duck Inputs'!$C$4,IF(S77&lt;$B$11,$B$4*SIN(S77/$B$4),$B$4+MAX(0,S77-$B$11)))</f>
        <v>50</v>
      </c>
      <c r="AH77">
        <f ca="1">MIN(V77+PI(),$B$12)</f>
        <v>4.7123889803846897</v>
      </c>
      <c r="AI77">
        <f>MIN('Dog &amp; Duck Inputs'!$C$4,IF(S77&lt;Calc!$B$11,Calc!$B$4*SIN(S77*(1/Calc!$B$4)),SQRT(AK77^2+$B$4^2)))</f>
        <v>50</v>
      </c>
      <c r="AJ77">
        <f>IF(S77&lt;Calc!$B$11,V77+(PI()),MIN($B$12+ACOS($B$4/SQRT(AK77^2+$B$4^2)),$B$13))</f>
        <v>6.0818273863892554</v>
      </c>
      <c r="AK77">
        <f>MAX(S77-$B$11,0)</f>
        <v>57.292036732051031</v>
      </c>
      <c r="AP77">
        <f>MIN($B$5*$S77/'Dog &amp; Duck Inputs'!$C$4,$B$12)</f>
        <v>4.7123889803846897</v>
      </c>
      <c r="AQ77">
        <f>MIN($B$5*$S77/'Dog &amp; Duck Inputs'!$C$4,$B$13)</f>
        <v>6.0818273863892554</v>
      </c>
    </row>
    <row r="78" spans="18:43" x14ac:dyDescent="0.25">
      <c r="R78">
        <v>74</v>
      </c>
      <c r="S78">
        <f>IF($R78&lt;='Dog &amp; Duck Inputs'!$C$13,$R78,NA())</f>
        <v>74</v>
      </c>
      <c r="U78">
        <f>'Dog &amp; Duck Inputs'!$C$4</f>
        <v>50</v>
      </c>
      <c r="V78">
        <f t="shared" ca="1" si="19"/>
        <v>6.0818273863892554</v>
      </c>
      <c r="W78">
        <f t="shared" ca="1" si="14"/>
        <v>48.989794855663561</v>
      </c>
      <c r="X78">
        <f t="shared" ca="1" si="15"/>
        <v>-10.000000000000016</v>
      </c>
      <c r="Z78">
        <f t="shared" ca="1" si="20"/>
        <v>50</v>
      </c>
      <c r="AA78">
        <f t="shared" ca="1" si="18"/>
        <v>6.0818273863892554</v>
      </c>
      <c r="AB78">
        <f t="shared" ca="1" si="16"/>
        <v>48.989794855663561</v>
      </c>
      <c r="AC78">
        <f t="shared" ca="1" si="17"/>
        <v>-10.000000000000016</v>
      </c>
      <c r="AD78" s="6"/>
      <c r="AE78">
        <f ca="1">IF(SUM(AE$3:AE77)&gt;=1,0,IF(AND(Z78='Dog &amp; Duck Inputs'!$C$4,AA78&gt;V78),1,IF(AND(U78=Z78,V78=AA78),1,0)))</f>
        <v>0</v>
      </c>
      <c r="AG78">
        <f>MIN('Dog &amp; Duck Inputs'!$C$4,IF(S78&lt;$B$11,$B$4*SIN(S78/$B$4),$B$4+MAX(0,S78-$B$11)))</f>
        <v>50</v>
      </c>
      <c r="AH78">
        <f ca="1">MIN(V78+PI(),$B$12)</f>
        <v>4.7123889803846897</v>
      </c>
      <c r="AI78">
        <f>MIN('Dog &amp; Duck Inputs'!$C$4,IF(S78&lt;Calc!$B$11,Calc!$B$4*SIN(S78*(1/Calc!$B$4)),SQRT(AK78^2+$B$4^2)))</f>
        <v>50</v>
      </c>
      <c r="AJ78">
        <f>IF(S78&lt;Calc!$B$11,V78+(PI()),MIN($B$12+ACOS($B$4/SQRT(AK78^2+$B$4^2)),$B$13))</f>
        <v>6.0818273863892554</v>
      </c>
      <c r="AK78">
        <f>MAX(S78-$B$11,0)</f>
        <v>58.292036732051031</v>
      </c>
      <c r="AP78">
        <f>MIN($B$5*$S78/'Dog &amp; Duck Inputs'!$C$4,$B$12)</f>
        <v>4.7123889803846897</v>
      </c>
      <c r="AQ78">
        <f>MIN($B$5*$S78/'Dog &amp; Duck Inputs'!$C$4,$B$13)</f>
        <v>6.0818273863892554</v>
      </c>
    </row>
    <row r="79" spans="18:43" x14ac:dyDescent="0.25">
      <c r="R79">
        <v>75</v>
      </c>
      <c r="S79">
        <f>IF($R79&lt;='Dog &amp; Duck Inputs'!$C$13,$R79,NA())</f>
        <v>75</v>
      </c>
      <c r="U79">
        <f>'Dog &amp; Duck Inputs'!$C$4</f>
        <v>50</v>
      </c>
      <c r="V79">
        <f t="shared" ca="1" si="19"/>
        <v>6.0818273863892554</v>
      </c>
      <c r="W79">
        <f t="shared" ca="1" si="14"/>
        <v>48.989794855663561</v>
      </c>
      <c r="X79">
        <f t="shared" ca="1" si="15"/>
        <v>-10.000000000000016</v>
      </c>
      <c r="Z79">
        <f t="shared" ca="1" si="20"/>
        <v>50</v>
      </c>
      <c r="AA79">
        <f t="shared" ca="1" si="18"/>
        <v>6.0818273863892554</v>
      </c>
      <c r="AB79">
        <f t="shared" ca="1" si="16"/>
        <v>48.989794855663561</v>
      </c>
      <c r="AC79">
        <f t="shared" ca="1" si="17"/>
        <v>-10.000000000000016</v>
      </c>
      <c r="AD79" s="6"/>
      <c r="AE79">
        <f ca="1">IF(SUM(AE$3:AE78)&gt;=1,0,IF(AND(Z79='Dog &amp; Duck Inputs'!$C$4,AA79&gt;V79),1,IF(AND(U79=Z79,V79=AA79),1,0)))</f>
        <v>0</v>
      </c>
      <c r="AG79">
        <f>MIN('Dog &amp; Duck Inputs'!$C$4,IF(S79&lt;$B$11,$B$4*SIN(S79/$B$4),$B$4+MAX(0,S79-$B$11)))</f>
        <v>50</v>
      </c>
      <c r="AH79">
        <f ca="1">MIN(V79+PI(),$B$12)</f>
        <v>4.7123889803846897</v>
      </c>
      <c r="AI79">
        <f>MIN('Dog &amp; Duck Inputs'!$C$4,IF(S79&lt;Calc!$B$11,Calc!$B$4*SIN(S79*(1/Calc!$B$4)),SQRT(AK79^2+$B$4^2)))</f>
        <v>50</v>
      </c>
      <c r="AJ79">
        <f>IF(S79&lt;Calc!$B$11,V79+(PI()),MIN($B$12+ACOS($B$4/SQRT(AK79^2+$B$4^2)),$B$13))</f>
        <v>6.0818273863892554</v>
      </c>
      <c r="AK79">
        <f>MAX(S79-$B$11,0)</f>
        <v>59.292036732051031</v>
      </c>
      <c r="AP79">
        <f>MIN($B$5*$S79/'Dog &amp; Duck Inputs'!$C$4,$B$12)</f>
        <v>4.7123889803846897</v>
      </c>
      <c r="AQ79">
        <f>MIN($B$5*$S79/'Dog &amp; Duck Inputs'!$C$4,$B$13)</f>
        <v>6.0818273863892554</v>
      </c>
    </row>
    <row r="80" spans="18:43" x14ac:dyDescent="0.25">
      <c r="R80">
        <v>76</v>
      </c>
      <c r="S80">
        <f>IF($R80&lt;='Dog &amp; Duck Inputs'!$C$13,$R80,NA())</f>
        <v>76</v>
      </c>
      <c r="U80">
        <f>'Dog &amp; Duck Inputs'!$C$4</f>
        <v>50</v>
      </c>
      <c r="V80">
        <f t="shared" ca="1" si="19"/>
        <v>6.0818273863892554</v>
      </c>
      <c r="W80">
        <f t="shared" ca="1" si="14"/>
        <v>48.989794855663561</v>
      </c>
      <c r="X80">
        <f t="shared" ca="1" si="15"/>
        <v>-10.000000000000016</v>
      </c>
      <c r="Z80">
        <f t="shared" ca="1" si="20"/>
        <v>50</v>
      </c>
      <c r="AA80">
        <f t="shared" ca="1" si="18"/>
        <v>6.0818273863892554</v>
      </c>
      <c r="AB80">
        <f t="shared" ca="1" si="16"/>
        <v>48.989794855663561</v>
      </c>
      <c r="AC80">
        <f t="shared" ca="1" si="17"/>
        <v>-10.000000000000016</v>
      </c>
      <c r="AD80" s="6"/>
      <c r="AE80">
        <f ca="1">IF(SUM(AE$3:AE79)&gt;=1,0,IF(AND(Z80='Dog &amp; Duck Inputs'!$C$4,AA80&gt;V80),1,IF(AND(U80=Z80,V80=AA80),1,0)))</f>
        <v>0</v>
      </c>
      <c r="AG80">
        <f>MIN('Dog &amp; Duck Inputs'!$C$4,IF(S80&lt;$B$11,$B$4*SIN(S80/$B$4),$B$4+MAX(0,S80-$B$11)))</f>
        <v>50</v>
      </c>
      <c r="AH80">
        <f ca="1">MIN(V80+PI(),$B$12)</f>
        <v>4.7123889803846897</v>
      </c>
      <c r="AI80">
        <f>MIN('Dog &amp; Duck Inputs'!$C$4,IF(S80&lt;Calc!$B$11,Calc!$B$4*SIN(S80*(1/Calc!$B$4)),SQRT(AK80^2+$B$4^2)))</f>
        <v>50</v>
      </c>
      <c r="AJ80">
        <f>IF(S80&lt;Calc!$B$11,V80+(PI()),MIN($B$12+ACOS($B$4/SQRT(AK80^2+$B$4^2)),$B$13))</f>
        <v>6.0818273863892554</v>
      </c>
      <c r="AK80">
        <f>MAX(S80-$B$11,0)</f>
        <v>60.292036732051031</v>
      </c>
      <c r="AP80">
        <f>MIN($B$5*$S80/'Dog &amp; Duck Inputs'!$C$4,$B$12)</f>
        <v>4.7123889803846897</v>
      </c>
      <c r="AQ80">
        <f>MIN($B$5*$S80/'Dog &amp; Duck Inputs'!$C$4,$B$13)</f>
        <v>6.0818273863892554</v>
      </c>
    </row>
    <row r="81" spans="18:43" x14ac:dyDescent="0.25">
      <c r="R81">
        <v>77</v>
      </c>
      <c r="S81">
        <f>IF($R81&lt;='Dog &amp; Duck Inputs'!$C$13,$R81,NA())</f>
        <v>77</v>
      </c>
      <c r="U81">
        <f>'Dog &amp; Duck Inputs'!$C$4</f>
        <v>50</v>
      </c>
      <c r="V81">
        <f t="shared" ca="1" si="19"/>
        <v>6.0818273863892554</v>
      </c>
      <c r="W81">
        <f t="shared" ca="1" si="14"/>
        <v>48.989794855663561</v>
      </c>
      <c r="X81">
        <f t="shared" ca="1" si="15"/>
        <v>-10.000000000000016</v>
      </c>
      <c r="Z81">
        <f t="shared" ca="1" si="20"/>
        <v>50</v>
      </c>
      <c r="AA81">
        <f t="shared" ca="1" si="18"/>
        <v>6.0818273863892554</v>
      </c>
      <c r="AB81">
        <f t="shared" ca="1" si="16"/>
        <v>48.989794855663561</v>
      </c>
      <c r="AC81">
        <f t="shared" ca="1" si="17"/>
        <v>-10.000000000000016</v>
      </c>
      <c r="AD81" s="6"/>
      <c r="AE81">
        <f ca="1">IF(SUM(AE$3:AE80)&gt;=1,0,IF(AND(Z81='Dog &amp; Duck Inputs'!$C$4,AA81&gt;V81),1,IF(AND(U81=Z81,V81=AA81),1,0)))</f>
        <v>0</v>
      </c>
      <c r="AG81">
        <f>MIN('Dog &amp; Duck Inputs'!$C$4,IF(S81&lt;$B$11,$B$4*SIN(S81/$B$4),$B$4+MAX(0,S81-$B$11)))</f>
        <v>50</v>
      </c>
      <c r="AH81">
        <f ca="1">MIN(V81+PI(),$B$12)</f>
        <v>4.7123889803846897</v>
      </c>
      <c r="AI81">
        <f>MIN('Dog &amp; Duck Inputs'!$C$4,IF(S81&lt;Calc!$B$11,Calc!$B$4*SIN(S81*(1/Calc!$B$4)),SQRT(AK81^2+$B$4^2)))</f>
        <v>50</v>
      </c>
      <c r="AJ81">
        <f>IF(S81&lt;Calc!$B$11,V81+(PI()),MIN($B$12+ACOS($B$4/SQRT(AK81^2+$B$4^2)),$B$13))</f>
        <v>6.0818273863892554</v>
      </c>
      <c r="AK81">
        <f>MAX(S81-$B$11,0)</f>
        <v>61.292036732051031</v>
      </c>
      <c r="AP81">
        <f>MIN($B$5*$S81/'Dog &amp; Duck Inputs'!$C$4,$B$12)</f>
        <v>4.7123889803846897</v>
      </c>
      <c r="AQ81">
        <f>MIN($B$5*$S81/'Dog &amp; Duck Inputs'!$C$4,$B$13)</f>
        <v>6.0818273863892554</v>
      </c>
    </row>
    <row r="82" spans="18:43" x14ac:dyDescent="0.25">
      <c r="R82">
        <v>78</v>
      </c>
      <c r="S82">
        <f>IF($R82&lt;='Dog &amp; Duck Inputs'!$C$13,$R82,NA())</f>
        <v>78</v>
      </c>
      <c r="U82">
        <f>'Dog &amp; Duck Inputs'!$C$4</f>
        <v>50</v>
      </c>
      <c r="V82">
        <f t="shared" ca="1" si="19"/>
        <v>6.0818273863892554</v>
      </c>
      <c r="W82">
        <f t="shared" ca="1" si="14"/>
        <v>48.989794855663561</v>
      </c>
      <c r="X82">
        <f t="shared" ca="1" si="15"/>
        <v>-10.000000000000016</v>
      </c>
      <c r="Z82">
        <f t="shared" ca="1" si="20"/>
        <v>50</v>
      </c>
      <c r="AA82">
        <f t="shared" ca="1" si="18"/>
        <v>6.0818273863892554</v>
      </c>
      <c r="AB82">
        <f t="shared" ca="1" si="16"/>
        <v>48.989794855663561</v>
      </c>
      <c r="AC82">
        <f t="shared" ca="1" si="17"/>
        <v>-10.000000000000016</v>
      </c>
      <c r="AD82" s="6"/>
      <c r="AE82">
        <f ca="1">IF(SUM(AE$3:AE81)&gt;=1,0,IF(AND(Z82='Dog &amp; Duck Inputs'!$C$4,AA82&gt;V82),1,IF(AND(U82=Z82,V82=AA82),1,0)))</f>
        <v>0</v>
      </c>
      <c r="AG82">
        <f>MIN('Dog &amp; Duck Inputs'!$C$4,IF(S82&lt;$B$11,$B$4*SIN(S82/$B$4),$B$4+MAX(0,S82-$B$11)))</f>
        <v>50</v>
      </c>
      <c r="AH82">
        <f ca="1">MIN(V82+PI(),$B$12)</f>
        <v>4.7123889803846897</v>
      </c>
      <c r="AI82">
        <f>MIN('Dog &amp; Duck Inputs'!$C$4,IF(S82&lt;Calc!$B$11,Calc!$B$4*SIN(S82*(1/Calc!$B$4)),SQRT(AK82^2+$B$4^2)))</f>
        <v>50</v>
      </c>
      <c r="AJ82">
        <f>IF(S82&lt;Calc!$B$11,V82+(PI()),MIN($B$12+ACOS($B$4/SQRT(AK82^2+$B$4^2)),$B$13))</f>
        <v>6.0818273863892554</v>
      </c>
      <c r="AK82">
        <f>MAX(S82-$B$11,0)</f>
        <v>62.292036732051031</v>
      </c>
      <c r="AP82">
        <f>MIN($B$5*$S82/'Dog &amp; Duck Inputs'!$C$4,$B$12)</f>
        <v>4.7123889803846897</v>
      </c>
      <c r="AQ82">
        <f>MIN($B$5*$S82/'Dog &amp; Duck Inputs'!$C$4,$B$13)</f>
        <v>6.0818273863892554</v>
      </c>
    </row>
    <row r="83" spans="18:43" x14ac:dyDescent="0.25">
      <c r="R83">
        <v>79</v>
      </c>
      <c r="S83">
        <f>IF($R83&lt;='Dog &amp; Duck Inputs'!$C$13,$R83,NA())</f>
        <v>79</v>
      </c>
      <c r="U83">
        <f>'Dog &amp; Duck Inputs'!$C$4</f>
        <v>50</v>
      </c>
      <c r="V83">
        <f t="shared" ca="1" si="19"/>
        <v>6.0818273863892554</v>
      </c>
      <c r="W83">
        <f t="shared" ca="1" si="14"/>
        <v>48.989794855663561</v>
      </c>
      <c r="X83">
        <f t="shared" ca="1" si="15"/>
        <v>-10.000000000000016</v>
      </c>
      <c r="Z83">
        <f t="shared" ca="1" si="20"/>
        <v>50</v>
      </c>
      <c r="AA83">
        <f t="shared" ca="1" si="18"/>
        <v>6.0818273863892554</v>
      </c>
      <c r="AB83">
        <f t="shared" ca="1" si="16"/>
        <v>48.989794855663561</v>
      </c>
      <c r="AC83">
        <f t="shared" ca="1" si="17"/>
        <v>-10.000000000000016</v>
      </c>
      <c r="AD83" s="6"/>
      <c r="AE83">
        <f ca="1">IF(SUM(AE$3:AE82)&gt;=1,0,IF(AND(Z83='Dog &amp; Duck Inputs'!$C$4,AA83&gt;V83),1,IF(AND(U83=Z83,V83=AA83),1,0)))</f>
        <v>0</v>
      </c>
      <c r="AG83">
        <f>MIN('Dog &amp; Duck Inputs'!$C$4,IF(S83&lt;$B$11,$B$4*SIN(S83/$B$4),$B$4+MAX(0,S83-$B$11)))</f>
        <v>50</v>
      </c>
      <c r="AH83">
        <f ca="1">MIN(V83+PI(),$B$12)</f>
        <v>4.7123889803846897</v>
      </c>
      <c r="AI83">
        <f>MIN('Dog &amp; Duck Inputs'!$C$4,IF(S83&lt;Calc!$B$11,Calc!$B$4*SIN(S83*(1/Calc!$B$4)),SQRT(AK83^2+$B$4^2)))</f>
        <v>50</v>
      </c>
      <c r="AJ83">
        <f>IF(S83&lt;Calc!$B$11,V83+(PI()),MIN($B$12+ACOS($B$4/SQRT(AK83^2+$B$4^2)),$B$13))</f>
        <v>6.0818273863892554</v>
      </c>
      <c r="AK83">
        <f>MAX(S83-$B$11,0)</f>
        <v>63.292036732051031</v>
      </c>
      <c r="AP83">
        <f>MIN($B$5*$S83/'Dog &amp; Duck Inputs'!$C$4,$B$12)</f>
        <v>4.7123889803846897</v>
      </c>
      <c r="AQ83">
        <f>MIN($B$5*$S83/'Dog &amp; Duck Inputs'!$C$4,$B$13)</f>
        <v>6.0818273863892554</v>
      </c>
    </row>
    <row r="84" spans="18:43" x14ac:dyDescent="0.25">
      <c r="R84">
        <v>80</v>
      </c>
      <c r="S84">
        <f>IF($R84&lt;='Dog &amp; Duck Inputs'!$C$13,$R84,NA())</f>
        <v>80</v>
      </c>
      <c r="U84">
        <f>'Dog &amp; Duck Inputs'!$C$4</f>
        <v>50</v>
      </c>
      <c r="V84">
        <f t="shared" ca="1" si="19"/>
        <v>6.0818273863892554</v>
      </c>
      <c r="W84">
        <f t="shared" ca="1" si="14"/>
        <v>48.989794855663561</v>
      </c>
      <c r="X84">
        <f t="shared" ca="1" si="15"/>
        <v>-10.000000000000016</v>
      </c>
      <c r="Z84">
        <f t="shared" ca="1" si="20"/>
        <v>50</v>
      </c>
      <c r="AA84">
        <f t="shared" ca="1" si="18"/>
        <v>6.0818273863892554</v>
      </c>
      <c r="AB84">
        <f t="shared" ca="1" si="16"/>
        <v>48.989794855663561</v>
      </c>
      <c r="AC84">
        <f t="shared" ca="1" si="17"/>
        <v>-10.000000000000016</v>
      </c>
      <c r="AD84" s="6"/>
      <c r="AE84">
        <f ca="1">IF(SUM(AE$3:AE83)&gt;=1,0,IF(AND(Z84='Dog &amp; Duck Inputs'!$C$4,AA84&gt;V84),1,IF(AND(U84=Z84,V84=AA84),1,0)))</f>
        <v>0</v>
      </c>
      <c r="AG84">
        <f>MIN('Dog &amp; Duck Inputs'!$C$4,IF(S84&lt;$B$11,$B$4*SIN(S84/$B$4),$B$4+MAX(0,S84-$B$11)))</f>
        <v>50</v>
      </c>
      <c r="AH84">
        <f ca="1">MIN(V84+PI(),$B$12)</f>
        <v>4.7123889803846897</v>
      </c>
      <c r="AI84">
        <f>MIN('Dog &amp; Duck Inputs'!$C$4,IF(S84&lt;Calc!$B$11,Calc!$B$4*SIN(S84*(1/Calc!$B$4)),SQRT(AK84^2+$B$4^2)))</f>
        <v>50</v>
      </c>
      <c r="AJ84">
        <f>IF(S84&lt;Calc!$B$11,V84+(PI()),MIN($B$12+ACOS($B$4/SQRT(AK84^2+$B$4^2)),$B$13))</f>
        <v>6.0818273863892554</v>
      </c>
      <c r="AK84">
        <f>MAX(S84-$B$11,0)</f>
        <v>64.292036732051031</v>
      </c>
      <c r="AP84">
        <f>MIN($B$5*$S84/'Dog &amp; Duck Inputs'!$C$4,$B$12)</f>
        <v>4.7123889803846897</v>
      </c>
      <c r="AQ84">
        <f>MIN($B$5*$S84/'Dog &amp; Duck Inputs'!$C$4,$B$13)</f>
        <v>6.0818273863892554</v>
      </c>
    </row>
    <row r="85" spans="18:43" x14ac:dyDescent="0.25">
      <c r="R85">
        <v>81</v>
      </c>
      <c r="S85">
        <f>IF($R85&lt;='Dog &amp; Duck Inputs'!$C$13,$R85,NA())</f>
        <v>81</v>
      </c>
      <c r="U85">
        <f>'Dog &amp; Duck Inputs'!$C$4</f>
        <v>50</v>
      </c>
      <c r="V85">
        <f t="shared" ca="1" si="19"/>
        <v>6.0818273863892554</v>
      </c>
      <c r="W85">
        <f t="shared" ref="W85:W100" ca="1" si="21">U85*COS(V85)</f>
        <v>48.989794855663561</v>
      </c>
      <c r="X85">
        <f t="shared" ref="X85:X100" ca="1" si="22">U85*SIN(V85)</f>
        <v>-10.000000000000016</v>
      </c>
      <c r="Z85">
        <f t="shared" ca="1" si="20"/>
        <v>50</v>
      </c>
      <c r="AA85">
        <f t="shared" ca="1" si="18"/>
        <v>6.0818273863892554</v>
      </c>
      <c r="AB85">
        <f t="shared" ref="AB85:AB100" ca="1" si="23">Z85*COS(AA85)</f>
        <v>48.989794855663561</v>
      </c>
      <c r="AC85">
        <f t="shared" ref="AC85:AC100" ca="1" si="24">Z85*SIN(AA85)</f>
        <v>-10.000000000000016</v>
      </c>
      <c r="AD85" s="6"/>
      <c r="AE85">
        <f ca="1">IF(SUM(AE$3:AE84)&gt;=1,0,IF(AND(Z85='Dog &amp; Duck Inputs'!$C$4,AA85&gt;V85),1,IF(AND(U85=Z85,V85=AA85),1,0)))</f>
        <v>0</v>
      </c>
      <c r="AG85">
        <f>MIN('Dog &amp; Duck Inputs'!$C$4,IF(S85&lt;$B$11,$B$4*SIN(S85/$B$4),$B$4+MAX(0,S85-$B$11)))</f>
        <v>50</v>
      </c>
      <c r="AH85">
        <f ca="1">MIN(V85+PI(),$B$12)</f>
        <v>4.7123889803846897</v>
      </c>
      <c r="AI85">
        <f>MIN('Dog &amp; Duck Inputs'!$C$4,IF(S85&lt;Calc!$B$11,Calc!$B$4*SIN(S85*(1/Calc!$B$4)),SQRT(AK85^2+$B$4^2)))</f>
        <v>50</v>
      </c>
      <c r="AJ85">
        <f>IF(S85&lt;Calc!$B$11,V85+(PI()),MIN($B$12+ACOS($B$4/SQRT(AK85^2+$B$4^2)),$B$13))</f>
        <v>6.0818273863892554</v>
      </c>
      <c r="AK85">
        <f>MAX(S85-$B$11,0)</f>
        <v>65.292036732051031</v>
      </c>
      <c r="AP85">
        <f>MIN($B$5*$S85/'Dog &amp; Duck Inputs'!$C$4,$B$12)</f>
        <v>4.7123889803846897</v>
      </c>
      <c r="AQ85">
        <f>MIN($B$5*$S85/'Dog &amp; Duck Inputs'!$C$4,$B$13)</f>
        <v>6.0818273863892554</v>
      </c>
    </row>
    <row r="86" spans="18:43" x14ac:dyDescent="0.25">
      <c r="R86">
        <v>82</v>
      </c>
      <c r="S86">
        <f>IF($R86&lt;='Dog &amp; Duck Inputs'!$C$13,$R86,NA())</f>
        <v>82</v>
      </c>
      <c r="U86">
        <f>'Dog &amp; Duck Inputs'!$C$4</f>
        <v>50</v>
      </c>
      <c r="V86">
        <f t="shared" ca="1" si="19"/>
        <v>6.0818273863892554</v>
      </c>
      <c r="W86">
        <f t="shared" ca="1" si="21"/>
        <v>48.989794855663561</v>
      </c>
      <c r="X86">
        <f t="shared" ca="1" si="22"/>
        <v>-10.000000000000016</v>
      </c>
      <c r="Z86">
        <f t="shared" ca="1" si="20"/>
        <v>50</v>
      </c>
      <c r="AA86">
        <f t="shared" ca="1" si="18"/>
        <v>6.0818273863892554</v>
      </c>
      <c r="AB86">
        <f t="shared" ca="1" si="23"/>
        <v>48.989794855663561</v>
      </c>
      <c r="AC86">
        <f t="shared" ca="1" si="24"/>
        <v>-10.000000000000016</v>
      </c>
      <c r="AD86" s="6"/>
      <c r="AE86">
        <f ca="1">IF(SUM(AE$3:AE85)&gt;=1,0,IF(AND(Z86='Dog &amp; Duck Inputs'!$C$4,AA86&gt;V86),1,IF(AND(U86=Z86,V86=AA86),1,0)))</f>
        <v>0</v>
      </c>
      <c r="AG86">
        <f>MIN('Dog &amp; Duck Inputs'!$C$4,IF(S86&lt;$B$11,$B$4*SIN(S86/$B$4),$B$4+MAX(0,S86-$B$11)))</f>
        <v>50</v>
      </c>
      <c r="AH86">
        <f ca="1">MIN(V86+PI(),$B$12)</f>
        <v>4.7123889803846897</v>
      </c>
      <c r="AI86">
        <f>MIN('Dog &amp; Duck Inputs'!$C$4,IF(S86&lt;Calc!$B$11,Calc!$B$4*SIN(S86*(1/Calc!$B$4)),SQRT(AK86^2+$B$4^2)))</f>
        <v>50</v>
      </c>
      <c r="AJ86">
        <f>IF(S86&lt;Calc!$B$11,V86+(PI()),MIN($B$12+ACOS($B$4/SQRT(AK86^2+$B$4^2)),$B$13))</f>
        <v>6.0818273863892554</v>
      </c>
      <c r="AK86">
        <f>MAX(S86-$B$11,0)</f>
        <v>66.292036732051031</v>
      </c>
      <c r="AP86">
        <f>MIN($B$5*$S86/'Dog &amp; Duck Inputs'!$C$4,$B$12)</f>
        <v>4.7123889803846897</v>
      </c>
      <c r="AQ86">
        <f>MIN($B$5*$S86/'Dog &amp; Duck Inputs'!$C$4,$B$13)</f>
        <v>6.0818273863892554</v>
      </c>
    </row>
    <row r="87" spans="18:43" x14ac:dyDescent="0.25">
      <c r="R87">
        <v>83</v>
      </c>
      <c r="S87">
        <f>IF($R87&lt;='Dog &amp; Duck Inputs'!$C$13,$R87,NA())</f>
        <v>83</v>
      </c>
      <c r="U87">
        <f>'Dog &amp; Duck Inputs'!$C$4</f>
        <v>50</v>
      </c>
      <c r="V87">
        <f t="shared" ca="1" si="19"/>
        <v>6.0818273863892554</v>
      </c>
      <c r="W87">
        <f t="shared" ca="1" si="21"/>
        <v>48.989794855663561</v>
      </c>
      <c r="X87">
        <f t="shared" ca="1" si="22"/>
        <v>-10.000000000000016</v>
      </c>
      <c r="Z87">
        <f t="shared" ca="1" si="20"/>
        <v>50</v>
      </c>
      <c r="AA87">
        <f t="shared" ca="1" si="18"/>
        <v>6.0818273863892554</v>
      </c>
      <c r="AB87">
        <f t="shared" ca="1" si="23"/>
        <v>48.989794855663561</v>
      </c>
      <c r="AC87">
        <f t="shared" ca="1" si="24"/>
        <v>-10.000000000000016</v>
      </c>
      <c r="AD87" s="6"/>
      <c r="AE87">
        <f ca="1">IF(SUM(AE$3:AE86)&gt;=1,0,IF(AND(Z87='Dog &amp; Duck Inputs'!$C$4,AA87&gt;V87),1,IF(AND(U87=Z87,V87=AA87),1,0)))</f>
        <v>0</v>
      </c>
      <c r="AG87">
        <f>MIN('Dog &amp; Duck Inputs'!$C$4,IF(S87&lt;$B$11,$B$4*SIN(S87/$B$4),$B$4+MAX(0,S87-$B$11)))</f>
        <v>50</v>
      </c>
      <c r="AH87">
        <f ca="1">MIN(V87+PI(),$B$12)</f>
        <v>4.7123889803846897</v>
      </c>
      <c r="AI87">
        <f>MIN('Dog &amp; Duck Inputs'!$C$4,IF(S87&lt;Calc!$B$11,Calc!$B$4*SIN(S87*(1/Calc!$B$4)),SQRT(AK87^2+$B$4^2)))</f>
        <v>50</v>
      </c>
      <c r="AJ87">
        <f>IF(S87&lt;Calc!$B$11,V87+(PI()),MIN($B$12+ACOS($B$4/SQRT(AK87^2+$B$4^2)),$B$13))</f>
        <v>6.0818273863892554</v>
      </c>
      <c r="AK87">
        <f>MAX(S87-$B$11,0)</f>
        <v>67.292036732051031</v>
      </c>
      <c r="AP87">
        <f>MIN($B$5*$S87/'Dog &amp; Duck Inputs'!$C$4,$B$12)</f>
        <v>4.7123889803846897</v>
      </c>
      <c r="AQ87">
        <f>MIN($B$5*$S87/'Dog &amp; Duck Inputs'!$C$4,$B$13)</f>
        <v>6.0818273863892554</v>
      </c>
    </row>
    <row r="88" spans="18:43" x14ac:dyDescent="0.25">
      <c r="R88">
        <v>84</v>
      </c>
      <c r="S88">
        <f>IF($R88&lt;='Dog &amp; Duck Inputs'!$C$13,$R88,NA())</f>
        <v>84</v>
      </c>
      <c r="U88">
        <f>'Dog &amp; Duck Inputs'!$C$4</f>
        <v>50</v>
      </c>
      <c r="V88">
        <f t="shared" ca="1" si="19"/>
        <v>6.0818273863892554</v>
      </c>
      <c r="W88">
        <f t="shared" ca="1" si="21"/>
        <v>48.989794855663561</v>
      </c>
      <c r="X88">
        <f t="shared" ca="1" si="22"/>
        <v>-10.000000000000016</v>
      </c>
      <c r="Z88">
        <f t="shared" ca="1" si="20"/>
        <v>50</v>
      </c>
      <c r="AA88">
        <f t="shared" ca="1" si="18"/>
        <v>6.0818273863892554</v>
      </c>
      <c r="AB88">
        <f t="shared" ca="1" si="23"/>
        <v>48.989794855663561</v>
      </c>
      <c r="AC88">
        <f t="shared" ca="1" si="24"/>
        <v>-10.000000000000016</v>
      </c>
      <c r="AD88" s="6"/>
      <c r="AE88">
        <f ca="1">IF(SUM(AE$3:AE87)&gt;=1,0,IF(AND(Z88='Dog &amp; Duck Inputs'!$C$4,AA88&gt;V88),1,IF(AND(U88=Z88,V88=AA88),1,0)))</f>
        <v>0</v>
      </c>
      <c r="AG88">
        <f>MIN('Dog &amp; Duck Inputs'!$C$4,IF(S88&lt;$B$11,$B$4*SIN(S88/$B$4),$B$4+MAX(0,S88-$B$11)))</f>
        <v>50</v>
      </c>
      <c r="AH88">
        <f ca="1">MIN(V88+PI(),$B$12)</f>
        <v>4.7123889803846897</v>
      </c>
      <c r="AI88">
        <f>MIN('Dog &amp; Duck Inputs'!$C$4,IF(S88&lt;Calc!$B$11,Calc!$B$4*SIN(S88*(1/Calc!$B$4)),SQRT(AK88^2+$B$4^2)))</f>
        <v>50</v>
      </c>
      <c r="AJ88">
        <f>IF(S88&lt;Calc!$B$11,V88+(PI()),MIN($B$12+ACOS($B$4/SQRT(AK88^2+$B$4^2)),$B$13))</f>
        <v>6.0818273863892554</v>
      </c>
      <c r="AK88">
        <f>MAX(S88-$B$11,0)</f>
        <v>68.292036732051031</v>
      </c>
      <c r="AP88">
        <f>MIN($B$5*$S88/'Dog &amp; Duck Inputs'!$C$4,$B$12)</f>
        <v>4.7123889803846897</v>
      </c>
      <c r="AQ88">
        <f>MIN($B$5*$S88/'Dog &amp; Duck Inputs'!$C$4,$B$13)</f>
        <v>6.0818273863892554</v>
      </c>
    </row>
    <row r="89" spans="18:43" x14ac:dyDescent="0.25">
      <c r="R89">
        <v>85</v>
      </c>
      <c r="S89">
        <f>IF($R89&lt;='Dog &amp; Duck Inputs'!$C$13,$R89,NA())</f>
        <v>85</v>
      </c>
      <c r="U89">
        <f>'Dog &amp; Duck Inputs'!$C$4</f>
        <v>50</v>
      </c>
      <c r="V89">
        <f t="shared" ca="1" si="19"/>
        <v>6.0818273863892554</v>
      </c>
      <c r="W89">
        <f t="shared" ca="1" si="21"/>
        <v>48.989794855663561</v>
      </c>
      <c r="X89">
        <f t="shared" ca="1" si="22"/>
        <v>-10.000000000000016</v>
      </c>
      <c r="Z89">
        <f t="shared" ca="1" si="20"/>
        <v>50</v>
      </c>
      <c r="AA89">
        <f t="shared" ca="1" si="18"/>
        <v>6.0818273863892554</v>
      </c>
      <c r="AB89">
        <f t="shared" ca="1" si="23"/>
        <v>48.989794855663561</v>
      </c>
      <c r="AC89">
        <f t="shared" ca="1" si="24"/>
        <v>-10.000000000000016</v>
      </c>
      <c r="AD89" s="6"/>
      <c r="AE89">
        <f ca="1">IF(SUM(AE$3:AE88)&gt;=1,0,IF(AND(Z89='Dog &amp; Duck Inputs'!$C$4,AA89&gt;V89),1,IF(AND(U89=Z89,V89=AA89),1,0)))</f>
        <v>0</v>
      </c>
      <c r="AG89">
        <f>MIN('Dog &amp; Duck Inputs'!$C$4,IF(S89&lt;$B$11,$B$4*SIN(S89/$B$4),$B$4+MAX(0,S89-$B$11)))</f>
        <v>50</v>
      </c>
      <c r="AH89">
        <f ca="1">MIN(V89+PI(),$B$12)</f>
        <v>4.7123889803846897</v>
      </c>
      <c r="AI89">
        <f>MIN('Dog &amp; Duck Inputs'!$C$4,IF(S89&lt;Calc!$B$11,Calc!$B$4*SIN(S89*(1/Calc!$B$4)),SQRT(AK89^2+$B$4^2)))</f>
        <v>50</v>
      </c>
      <c r="AJ89">
        <f>IF(S89&lt;Calc!$B$11,V89+(PI()),MIN($B$12+ACOS($B$4/SQRT(AK89^2+$B$4^2)),$B$13))</f>
        <v>6.0818273863892554</v>
      </c>
      <c r="AK89">
        <f>MAX(S89-$B$11,0)</f>
        <v>69.292036732051031</v>
      </c>
      <c r="AP89">
        <f>MIN($B$5*$S89/'Dog &amp; Duck Inputs'!$C$4,$B$12)</f>
        <v>4.7123889803846897</v>
      </c>
      <c r="AQ89">
        <f>MIN($B$5*$S89/'Dog &amp; Duck Inputs'!$C$4,$B$13)</f>
        <v>6.0818273863892554</v>
      </c>
    </row>
    <row r="90" spans="18:43" x14ac:dyDescent="0.25">
      <c r="R90">
        <v>86</v>
      </c>
      <c r="S90">
        <f>IF($R90&lt;='Dog &amp; Duck Inputs'!$C$13,$R90,NA())</f>
        <v>86</v>
      </c>
      <c r="U90">
        <f>'Dog &amp; Duck Inputs'!$C$4</f>
        <v>50</v>
      </c>
      <c r="V90">
        <f t="shared" ca="1" si="19"/>
        <v>6.0818273863892554</v>
      </c>
      <c r="W90">
        <f t="shared" ca="1" si="21"/>
        <v>48.989794855663561</v>
      </c>
      <c r="X90">
        <f t="shared" ca="1" si="22"/>
        <v>-10.000000000000016</v>
      </c>
      <c r="Z90">
        <f t="shared" ca="1" si="20"/>
        <v>50</v>
      </c>
      <c r="AA90">
        <f t="shared" ca="1" si="18"/>
        <v>6.0818273863892554</v>
      </c>
      <c r="AB90">
        <f t="shared" ca="1" si="23"/>
        <v>48.989794855663561</v>
      </c>
      <c r="AC90">
        <f t="shared" ca="1" si="24"/>
        <v>-10.000000000000016</v>
      </c>
      <c r="AD90" s="6"/>
      <c r="AE90">
        <f ca="1">IF(SUM(AE$3:AE89)&gt;=1,0,IF(AND(Z90='Dog &amp; Duck Inputs'!$C$4,AA90&gt;V90),1,IF(AND(U90=Z90,V90=AA90),1,0)))</f>
        <v>0</v>
      </c>
      <c r="AG90">
        <f>MIN('Dog &amp; Duck Inputs'!$C$4,IF(S90&lt;$B$11,$B$4*SIN(S90/$B$4),$B$4+MAX(0,S90-$B$11)))</f>
        <v>50</v>
      </c>
      <c r="AH90">
        <f ca="1">MIN(V90+PI(),$B$12)</f>
        <v>4.7123889803846897</v>
      </c>
      <c r="AI90">
        <f>MIN('Dog &amp; Duck Inputs'!$C$4,IF(S90&lt;Calc!$B$11,Calc!$B$4*SIN(S90*(1/Calc!$B$4)),SQRT(AK90^2+$B$4^2)))</f>
        <v>50</v>
      </c>
      <c r="AJ90">
        <f>IF(S90&lt;Calc!$B$11,V90+(PI()),MIN($B$12+ACOS($B$4/SQRT(AK90^2+$B$4^2)),$B$13))</f>
        <v>6.0818273863892554</v>
      </c>
      <c r="AK90">
        <f>MAX(S90-$B$11,0)</f>
        <v>70.292036732051031</v>
      </c>
      <c r="AP90">
        <f>MIN($B$5*$S90/'Dog &amp; Duck Inputs'!$C$4,$B$12)</f>
        <v>4.7123889803846897</v>
      </c>
      <c r="AQ90">
        <f>MIN($B$5*$S90/'Dog &amp; Duck Inputs'!$C$4,$B$13)</f>
        <v>6.0818273863892554</v>
      </c>
    </row>
    <row r="91" spans="18:43" x14ac:dyDescent="0.25">
      <c r="R91">
        <v>87</v>
      </c>
      <c r="S91">
        <f>IF($R91&lt;='Dog &amp; Duck Inputs'!$C$13,$R91,NA())</f>
        <v>87</v>
      </c>
      <c r="U91">
        <f>'Dog &amp; Duck Inputs'!$C$4</f>
        <v>50</v>
      </c>
      <c r="V91">
        <f t="shared" ca="1" si="19"/>
        <v>6.0818273863892554</v>
      </c>
      <c r="W91">
        <f t="shared" ca="1" si="21"/>
        <v>48.989794855663561</v>
      </c>
      <c r="X91">
        <f t="shared" ca="1" si="22"/>
        <v>-10.000000000000016</v>
      </c>
      <c r="Z91">
        <f t="shared" ca="1" si="20"/>
        <v>50</v>
      </c>
      <c r="AA91">
        <f t="shared" ca="1" si="18"/>
        <v>6.0818273863892554</v>
      </c>
      <c r="AB91">
        <f t="shared" ca="1" si="23"/>
        <v>48.989794855663561</v>
      </c>
      <c r="AC91">
        <f t="shared" ca="1" si="24"/>
        <v>-10.000000000000016</v>
      </c>
      <c r="AD91" s="6"/>
      <c r="AE91">
        <f ca="1">IF(SUM(AE$3:AE90)&gt;=1,0,IF(AND(Z91='Dog &amp; Duck Inputs'!$C$4,AA91&gt;V91),1,IF(AND(U91=Z91,V91=AA91),1,0)))</f>
        <v>0</v>
      </c>
      <c r="AG91">
        <f>MIN('Dog &amp; Duck Inputs'!$C$4,IF(S91&lt;$B$11,$B$4*SIN(S91/$B$4),$B$4+MAX(0,S91-$B$11)))</f>
        <v>50</v>
      </c>
      <c r="AH91">
        <f ca="1">MIN(V91+PI(),$B$12)</f>
        <v>4.7123889803846897</v>
      </c>
      <c r="AI91">
        <f>MIN('Dog &amp; Duck Inputs'!$C$4,IF(S91&lt;Calc!$B$11,Calc!$B$4*SIN(S91*(1/Calc!$B$4)),SQRT(AK91^2+$B$4^2)))</f>
        <v>50</v>
      </c>
      <c r="AJ91">
        <f>IF(S91&lt;Calc!$B$11,V91+(PI()),MIN($B$12+ACOS($B$4/SQRT(AK91^2+$B$4^2)),$B$13))</f>
        <v>6.0818273863892554</v>
      </c>
      <c r="AK91">
        <f>MAX(S91-$B$11,0)</f>
        <v>71.292036732051031</v>
      </c>
      <c r="AP91">
        <f>MIN($B$5*$S91/'Dog &amp; Duck Inputs'!$C$4,$B$12)</f>
        <v>4.7123889803846897</v>
      </c>
      <c r="AQ91">
        <f>MIN($B$5*$S91/'Dog &amp; Duck Inputs'!$C$4,$B$13)</f>
        <v>6.0818273863892554</v>
      </c>
    </row>
    <row r="92" spans="18:43" x14ac:dyDescent="0.25">
      <c r="R92">
        <v>88</v>
      </c>
      <c r="S92">
        <f>IF($R92&lt;='Dog &amp; Duck Inputs'!$C$13,$R92,NA())</f>
        <v>88</v>
      </c>
      <c r="U92">
        <f>'Dog &amp; Duck Inputs'!$C$4</f>
        <v>50</v>
      </c>
      <c r="V92">
        <f t="shared" ca="1" si="19"/>
        <v>6.0818273863892554</v>
      </c>
      <c r="W92">
        <f t="shared" ca="1" si="21"/>
        <v>48.989794855663561</v>
      </c>
      <c r="X92">
        <f t="shared" ca="1" si="22"/>
        <v>-10.000000000000016</v>
      </c>
      <c r="Z92">
        <f t="shared" ca="1" si="20"/>
        <v>50</v>
      </c>
      <c r="AA92">
        <f t="shared" ca="1" si="18"/>
        <v>6.0818273863892554</v>
      </c>
      <c r="AB92">
        <f t="shared" ca="1" si="23"/>
        <v>48.989794855663561</v>
      </c>
      <c r="AC92">
        <f t="shared" ca="1" si="24"/>
        <v>-10.000000000000016</v>
      </c>
      <c r="AD92" s="6"/>
      <c r="AE92">
        <f ca="1">IF(SUM(AE$3:AE91)&gt;=1,0,IF(AND(Z92='Dog &amp; Duck Inputs'!$C$4,AA92&gt;V92),1,IF(AND(U92=Z92,V92=AA92),1,0)))</f>
        <v>0</v>
      </c>
      <c r="AG92">
        <f>MIN('Dog &amp; Duck Inputs'!$C$4,IF(S92&lt;$B$11,$B$4*SIN(S92/$B$4),$B$4+MAX(0,S92-$B$11)))</f>
        <v>50</v>
      </c>
      <c r="AH92">
        <f ca="1">MIN(V92+PI(),$B$12)</f>
        <v>4.7123889803846897</v>
      </c>
      <c r="AI92">
        <f>MIN('Dog &amp; Duck Inputs'!$C$4,IF(S92&lt;Calc!$B$11,Calc!$B$4*SIN(S92*(1/Calc!$B$4)),SQRT(AK92^2+$B$4^2)))</f>
        <v>50</v>
      </c>
      <c r="AJ92">
        <f>IF(S92&lt;Calc!$B$11,V92+(PI()),MIN($B$12+ACOS($B$4/SQRT(AK92^2+$B$4^2)),$B$13))</f>
        <v>6.0818273863892554</v>
      </c>
      <c r="AK92">
        <f>MAX(S92-$B$11,0)</f>
        <v>72.292036732051031</v>
      </c>
      <c r="AP92">
        <f>MIN($B$5*$S92/'Dog &amp; Duck Inputs'!$C$4,$B$12)</f>
        <v>4.7123889803846897</v>
      </c>
      <c r="AQ92">
        <f>MIN($B$5*$S92/'Dog &amp; Duck Inputs'!$C$4,$B$13)</f>
        <v>6.0818273863892554</v>
      </c>
    </row>
    <row r="93" spans="18:43" x14ac:dyDescent="0.25">
      <c r="R93">
        <v>89</v>
      </c>
      <c r="S93">
        <f>IF($R93&lt;='Dog &amp; Duck Inputs'!$C$13,$R93,NA())</f>
        <v>89</v>
      </c>
      <c r="U93">
        <f>'Dog &amp; Duck Inputs'!$C$4</f>
        <v>50</v>
      </c>
      <c r="V93">
        <f t="shared" ca="1" si="19"/>
        <v>6.0818273863892554</v>
      </c>
      <c r="W93">
        <f t="shared" ca="1" si="21"/>
        <v>48.989794855663561</v>
      </c>
      <c r="X93">
        <f t="shared" ca="1" si="22"/>
        <v>-10.000000000000016</v>
      </c>
      <c r="Z93">
        <f t="shared" ca="1" si="20"/>
        <v>50</v>
      </c>
      <c r="AA93">
        <f t="shared" ca="1" si="18"/>
        <v>6.0818273863892554</v>
      </c>
      <c r="AB93">
        <f t="shared" ca="1" si="23"/>
        <v>48.989794855663561</v>
      </c>
      <c r="AC93">
        <f t="shared" ca="1" si="24"/>
        <v>-10.000000000000016</v>
      </c>
      <c r="AD93" s="6"/>
      <c r="AE93">
        <f ca="1">IF(SUM(AE$3:AE92)&gt;=1,0,IF(AND(Z93='Dog &amp; Duck Inputs'!$C$4,AA93&gt;V93),1,IF(AND(U93=Z93,V93=AA93),1,0)))</f>
        <v>0</v>
      </c>
      <c r="AG93">
        <f>MIN('Dog &amp; Duck Inputs'!$C$4,IF(S93&lt;$B$11,$B$4*SIN(S93/$B$4),$B$4+MAX(0,S93-$B$11)))</f>
        <v>50</v>
      </c>
      <c r="AH93">
        <f ca="1">MIN(V93+PI(),$B$12)</f>
        <v>4.7123889803846897</v>
      </c>
      <c r="AI93">
        <f>MIN('Dog &amp; Duck Inputs'!$C$4,IF(S93&lt;Calc!$B$11,Calc!$B$4*SIN(S93*(1/Calc!$B$4)),SQRT(AK93^2+$B$4^2)))</f>
        <v>50</v>
      </c>
      <c r="AJ93">
        <f>IF(S93&lt;Calc!$B$11,V93+(PI()),MIN($B$12+ACOS($B$4/SQRT(AK93^2+$B$4^2)),$B$13))</f>
        <v>6.0818273863892554</v>
      </c>
      <c r="AK93">
        <f>MAX(S93-$B$11,0)</f>
        <v>73.292036732051031</v>
      </c>
      <c r="AP93">
        <f>MIN($B$5*$S93/'Dog &amp; Duck Inputs'!$C$4,$B$12)</f>
        <v>4.7123889803846897</v>
      </c>
      <c r="AQ93">
        <f>MIN($B$5*$S93/'Dog &amp; Duck Inputs'!$C$4,$B$13)</f>
        <v>6.0818273863892554</v>
      </c>
    </row>
    <row r="94" spans="18:43" x14ac:dyDescent="0.25">
      <c r="R94">
        <v>90</v>
      </c>
      <c r="S94">
        <f>IF($R94&lt;='Dog &amp; Duck Inputs'!$C$13,$R94,NA())</f>
        <v>90</v>
      </c>
      <c r="U94">
        <f>'Dog &amp; Duck Inputs'!$C$4</f>
        <v>50</v>
      </c>
      <c r="V94">
        <f t="shared" ca="1" si="19"/>
        <v>6.0818273863892554</v>
      </c>
      <c r="W94">
        <f t="shared" ca="1" si="21"/>
        <v>48.989794855663561</v>
      </c>
      <c r="X94">
        <f t="shared" ca="1" si="22"/>
        <v>-10.000000000000016</v>
      </c>
      <c r="Z94">
        <f t="shared" ca="1" si="20"/>
        <v>50</v>
      </c>
      <c r="AA94">
        <f t="shared" ca="1" si="18"/>
        <v>6.0818273863892554</v>
      </c>
      <c r="AB94">
        <f t="shared" ca="1" si="23"/>
        <v>48.989794855663561</v>
      </c>
      <c r="AC94">
        <f t="shared" ca="1" si="24"/>
        <v>-10.000000000000016</v>
      </c>
      <c r="AD94" s="6"/>
      <c r="AE94">
        <f ca="1">IF(SUM(AE$3:AE93)&gt;=1,0,IF(AND(Z94='Dog &amp; Duck Inputs'!$C$4,AA94&gt;V94),1,IF(AND(U94=Z94,V94=AA94),1,0)))</f>
        <v>0</v>
      </c>
      <c r="AG94">
        <f>MIN('Dog &amp; Duck Inputs'!$C$4,IF(S94&lt;$B$11,$B$4*SIN(S94/$B$4),$B$4+MAX(0,S94-$B$11)))</f>
        <v>50</v>
      </c>
      <c r="AH94">
        <f ca="1">MIN(V94+PI(),$B$12)</f>
        <v>4.7123889803846897</v>
      </c>
      <c r="AI94">
        <f>MIN('Dog &amp; Duck Inputs'!$C$4,IF(S94&lt;Calc!$B$11,Calc!$B$4*SIN(S94*(1/Calc!$B$4)),SQRT(AK94^2+$B$4^2)))</f>
        <v>50</v>
      </c>
      <c r="AJ94">
        <f>IF(S94&lt;Calc!$B$11,V94+(PI()),MIN($B$12+ACOS($B$4/SQRT(AK94^2+$B$4^2)),$B$13))</f>
        <v>6.0818273863892554</v>
      </c>
      <c r="AK94">
        <f>MAX(S94-$B$11,0)</f>
        <v>74.292036732051031</v>
      </c>
      <c r="AP94">
        <f>MIN($B$5*$S94/'Dog &amp; Duck Inputs'!$C$4,$B$12)</f>
        <v>4.7123889803846897</v>
      </c>
      <c r="AQ94">
        <f>MIN($B$5*$S94/'Dog &amp; Duck Inputs'!$C$4,$B$13)</f>
        <v>6.0818273863892554</v>
      </c>
    </row>
    <row r="95" spans="18:43" x14ac:dyDescent="0.25">
      <c r="R95">
        <v>91</v>
      </c>
      <c r="S95">
        <f>IF($R95&lt;='Dog &amp; Duck Inputs'!$C$13,$R95,NA())</f>
        <v>91</v>
      </c>
      <c r="U95">
        <f>'Dog &amp; Duck Inputs'!$C$4</f>
        <v>50</v>
      </c>
      <c r="V95">
        <f t="shared" ca="1" si="19"/>
        <v>6.0818273863892554</v>
      </c>
      <c r="W95">
        <f t="shared" ca="1" si="21"/>
        <v>48.989794855663561</v>
      </c>
      <c r="X95">
        <f t="shared" ca="1" si="22"/>
        <v>-10.000000000000016</v>
      </c>
      <c r="Z95">
        <f t="shared" ca="1" si="20"/>
        <v>50</v>
      </c>
      <c r="AA95">
        <f t="shared" ca="1" si="18"/>
        <v>6.0818273863892554</v>
      </c>
      <c r="AB95">
        <f t="shared" ca="1" si="23"/>
        <v>48.989794855663561</v>
      </c>
      <c r="AC95">
        <f t="shared" ca="1" si="24"/>
        <v>-10.000000000000016</v>
      </c>
      <c r="AD95" s="6"/>
      <c r="AE95">
        <f ca="1">IF(SUM(AE$3:AE94)&gt;=1,0,IF(AND(Z95='Dog &amp; Duck Inputs'!$C$4,AA95&gt;V95),1,IF(AND(U95=Z95,V95=AA95),1,0)))</f>
        <v>0</v>
      </c>
      <c r="AG95">
        <f>MIN('Dog &amp; Duck Inputs'!$C$4,IF(S95&lt;$B$11,$B$4*SIN(S95/$B$4),$B$4+MAX(0,S95-$B$11)))</f>
        <v>50</v>
      </c>
      <c r="AH95">
        <f ca="1">MIN(V95+PI(),$B$12)</f>
        <v>4.7123889803846897</v>
      </c>
      <c r="AI95">
        <f>MIN('Dog &amp; Duck Inputs'!$C$4,IF(S95&lt;Calc!$B$11,Calc!$B$4*SIN(S95*(1/Calc!$B$4)),SQRT(AK95^2+$B$4^2)))</f>
        <v>50</v>
      </c>
      <c r="AJ95">
        <f>IF(S95&lt;Calc!$B$11,V95+(PI()),MIN($B$12+ACOS($B$4/SQRT(AK95^2+$B$4^2)),$B$13))</f>
        <v>6.0818273863892554</v>
      </c>
      <c r="AK95">
        <f>MAX(S95-$B$11,0)</f>
        <v>75.292036732051031</v>
      </c>
      <c r="AP95">
        <f>MIN($B$5*$S95/'Dog &amp; Duck Inputs'!$C$4,$B$12)</f>
        <v>4.7123889803846897</v>
      </c>
      <c r="AQ95">
        <f>MIN($B$5*$S95/'Dog &amp; Duck Inputs'!$C$4,$B$13)</f>
        <v>6.0818273863892554</v>
      </c>
    </row>
    <row r="96" spans="18:43" x14ac:dyDescent="0.25">
      <c r="R96">
        <v>92</v>
      </c>
      <c r="S96">
        <f>IF($R96&lt;='Dog &amp; Duck Inputs'!$C$13,$R96,NA())</f>
        <v>92</v>
      </c>
      <c r="U96">
        <f>'Dog &amp; Duck Inputs'!$C$4</f>
        <v>50</v>
      </c>
      <c r="V96">
        <f t="shared" ca="1" si="19"/>
        <v>6.0818273863892554</v>
      </c>
      <c r="W96">
        <f t="shared" ca="1" si="21"/>
        <v>48.989794855663561</v>
      </c>
      <c r="X96">
        <f t="shared" ca="1" si="22"/>
        <v>-10.000000000000016</v>
      </c>
      <c r="Z96">
        <f t="shared" ca="1" si="20"/>
        <v>50</v>
      </c>
      <c r="AA96">
        <f t="shared" ca="1" si="18"/>
        <v>6.0818273863892554</v>
      </c>
      <c r="AB96">
        <f t="shared" ca="1" si="23"/>
        <v>48.989794855663561</v>
      </c>
      <c r="AC96">
        <f t="shared" ca="1" si="24"/>
        <v>-10.000000000000016</v>
      </c>
      <c r="AD96" s="6"/>
      <c r="AE96">
        <f ca="1">IF(SUM(AE$3:AE95)&gt;=1,0,IF(AND(Z96='Dog &amp; Duck Inputs'!$C$4,AA96&gt;V96),1,IF(AND(U96=Z96,V96=AA96),1,0)))</f>
        <v>0</v>
      </c>
      <c r="AG96">
        <f>MIN('Dog &amp; Duck Inputs'!$C$4,IF(S96&lt;$B$11,$B$4*SIN(S96/$B$4),$B$4+MAX(0,S96-$B$11)))</f>
        <v>50</v>
      </c>
      <c r="AH96">
        <f ca="1">MIN(V96+PI(),$B$12)</f>
        <v>4.7123889803846897</v>
      </c>
      <c r="AI96">
        <f>MIN('Dog &amp; Duck Inputs'!$C$4,IF(S96&lt;Calc!$B$11,Calc!$B$4*SIN(S96*(1/Calc!$B$4)),SQRT(AK96^2+$B$4^2)))</f>
        <v>50</v>
      </c>
      <c r="AJ96">
        <f>IF(S96&lt;Calc!$B$11,V96+(PI()),MIN($B$12+ACOS($B$4/SQRT(AK96^2+$B$4^2)),$B$13))</f>
        <v>6.0818273863892554</v>
      </c>
      <c r="AK96">
        <f>MAX(S96-$B$11,0)</f>
        <v>76.292036732051031</v>
      </c>
      <c r="AP96">
        <f>MIN($B$5*$S96/'Dog &amp; Duck Inputs'!$C$4,$B$12)</f>
        <v>4.7123889803846897</v>
      </c>
      <c r="AQ96">
        <f>MIN($B$5*$S96/'Dog &amp; Duck Inputs'!$C$4,$B$13)</f>
        <v>6.0818273863892554</v>
      </c>
    </row>
    <row r="97" spans="18:43" x14ac:dyDescent="0.25">
      <c r="R97">
        <v>93</v>
      </c>
      <c r="S97">
        <f>IF($R97&lt;='Dog &amp; Duck Inputs'!$C$13,$R97,NA())</f>
        <v>93</v>
      </c>
      <c r="U97">
        <f>'Dog &amp; Duck Inputs'!$C$4</f>
        <v>50</v>
      </c>
      <c r="V97">
        <f t="shared" ca="1" si="19"/>
        <v>6.0818273863892554</v>
      </c>
      <c r="W97">
        <f t="shared" ca="1" si="21"/>
        <v>48.989794855663561</v>
      </c>
      <c r="X97">
        <f t="shared" ca="1" si="22"/>
        <v>-10.000000000000016</v>
      </c>
      <c r="Z97">
        <f t="shared" ca="1" si="20"/>
        <v>50</v>
      </c>
      <c r="AA97">
        <f t="shared" ca="1" si="18"/>
        <v>6.0818273863892554</v>
      </c>
      <c r="AB97">
        <f t="shared" ca="1" si="23"/>
        <v>48.989794855663561</v>
      </c>
      <c r="AC97">
        <f t="shared" ca="1" si="24"/>
        <v>-10.000000000000016</v>
      </c>
      <c r="AD97" s="6"/>
      <c r="AE97">
        <f ca="1">IF(SUM(AE$3:AE96)&gt;=1,0,IF(AND(Z97='Dog &amp; Duck Inputs'!$C$4,AA97&gt;V97),1,IF(AND(U97=Z97,V97=AA97),1,0)))</f>
        <v>0</v>
      </c>
      <c r="AG97">
        <f>MIN('Dog &amp; Duck Inputs'!$C$4,IF(S97&lt;$B$11,$B$4*SIN(S97/$B$4),$B$4+MAX(0,S97-$B$11)))</f>
        <v>50</v>
      </c>
      <c r="AH97">
        <f ca="1">MIN(V97+PI(),$B$12)</f>
        <v>4.7123889803846897</v>
      </c>
      <c r="AI97">
        <f>MIN('Dog &amp; Duck Inputs'!$C$4,IF(S97&lt;Calc!$B$11,Calc!$B$4*SIN(S97*(1/Calc!$B$4)),SQRT(AK97^2+$B$4^2)))</f>
        <v>50</v>
      </c>
      <c r="AJ97">
        <f>IF(S97&lt;Calc!$B$11,V97+(PI()),MIN($B$12+ACOS($B$4/SQRT(AK97^2+$B$4^2)),$B$13))</f>
        <v>6.0818273863892554</v>
      </c>
      <c r="AK97">
        <f>MAX(S97-$B$11,0)</f>
        <v>77.292036732051031</v>
      </c>
      <c r="AP97">
        <f>MIN($B$5*$S97/'Dog &amp; Duck Inputs'!$C$4,$B$12)</f>
        <v>4.7123889803846897</v>
      </c>
      <c r="AQ97">
        <f>MIN($B$5*$S97/'Dog &amp; Duck Inputs'!$C$4,$B$13)</f>
        <v>6.0818273863892554</v>
      </c>
    </row>
    <row r="98" spans="18:43" x14ac:dyDescent="0.25">
      <c r="R98">
        <v>94</v>
      </c>
      <c r="S98">
        <f>IF($R98&lt;='Dog &amp; Duck Inputs'!$C$13,$R98,NA())</f>
        <v>94</v>
      </c>
      <c r="U98">
        <f>'Dog &amp; Duck Inputs'!$C$4</f>
        <v>50</v>
      </c>
      <c r="V98">
        <f t="shared" ca="1" si="19"/>
        <v>6.0818273863892554</v>
      </c>
      <c r="W98">
        <f t="shared" ca="1" si="21"/>
        <v>48.989794855663561</v>
      </c>
      <c r="X98">
        <f t="shared" ca="1" si="22"/>
        <v>-10.000000000000016</v>
      </c>
      <c r="Z98">
        <f t="shared" ca="1" si="20"/>
        <v>50</v>
      </c>
      <c r="AA98">
        <f t="shared" ca="1" si="18"/>
        <v>6.0818273863892554</v>
      </c>
      <c r="AB98">
        <f t="shared" ca="1" si="23"/>
        <v>48.989794855663561</v>
      </c>
      <c r="AC98">
        <f t="shared" ca="1" si="24"/>
        <v>-10.000000000000016</v>
      </c>
      <c r="AD98" s="6"/>
      <c r="AE98">
        <f ca="1">IF(SUM(AE$3:AE97)&gt;=1,0,IF(AND(Z98='Dog &amp; Duck Inputs'!$C$4,AA98&gt;V98),1,IF(AND(U98=Z98,V98=AA98),1,0)))</f>
        <v>0</v>
      </c>
      <c r="AG98">
        <f>MIN('Dog &amp; Duck Inputs'!$C$4,IF(S98&lt;$B$11,$B$4*SIN(S98/$B$4),$B$4+MAX(0,S98-$B$11)))</f>
        <v>50</v>
      </c>
      <c r="AH98">
        <f ca="1">MIN(V98+PI(),$B$12)</f>
        <v>4.7123889803846897</v>
      </c>
      <c r="AI98">
        <f>MIN('Dog &amp; Duck Inputs'!$C$4,IF(S98&lt;Calc!$B$11,Calc!$B$4*SIN(S98*(1/Calc!$B$4)),SQRT(AK98^2+$B$4^2)))</f>
        <v>50</v>
      </c>
      <c r="AJ98">
        <f>IF(S98&lt;Calc!$B$11,V98+(PI()),MIN($B$12+ACOS($B$4/SQRT(AK98^2+$B$4^2)),$B$13))</f>
        <v>6.0818273863892554</v>
      </c>
      <c r="AK98">
        <f>MAX(S98-$B$11,0)</f>
        <v>78.292036732051031</v>
      </c>
      <c r="AP98">
        <f>MIN($B$5*$S98/'Dog &amp; Duck Inputs'!$C$4,$B$12)</f>
        <v>4.7123889803846897</v>
      </c>
      <c r="AQ98">
        <f>MIN($B$5*$S98/'Dog &amp; Duck Inputs'!$C$4,$B$13)</f>
        <v>6.0818273863892554</v>
      </c>
    </row>
    <row r="99" spans="18:43" x14ac:dyDescent="0.25">
      <c r="R99">
        <v>95</v>
      </c>
      <c r="S99">
        <f>IF($R99&lt;='Dog &amp; Duck Inputs'!$C$13,$R99,NA())</f>
        <v>95</v>
      </c>
      <c r="U99">
        <f>'Dog &amp; Duck Inputs'!$C$4</f>
        <v>50</v>
      </c>
      <c r="V99">
        <f t="shared" ca="1" si="19"/>
        <v>6.0818273863892554</v>
      </c>
      <c r="W99">
        <f t="shared" ca="1" si="21"/>
        <v>48.989794855663561</v>
      </c>
      <c r="X99">
        <f t="shared" ca="1" si="22"/>
        <v>-10.000000000000016</v>
      </c>
      <c r="Z99">
        <f t="shared" ca="1" si="20"/>
        <v>50</v>
      </c>
      <c r="AA99">
        <f t="shared" ca="1" si="18"/>
        <v>6.0818273863892554</v>
      </c>
      <c r="AB99">
        <f t="shared" ca="1" si="23"/>
        <v>48.989794855663561</v>
      </c>
      <c r="AC99">
        <f t="shared" ca="1" si="24"/>
        <v>-10.000000000000016</v>
      </c>
      <c r="AD99" s="6"/>
      <c r="AE99">
        <f ca="1">IF(SUM(AE$3:AE98)&gt;=1,0,IF(AND(Z99='Dog &amp; Duck Inputs'!$C$4,AA99&gt;V99),1,IF(AND(U99=Z99,V99=AA99),1,0)))</f>
        <v>0</v>
      </c>
      <c r="AG99">
        <f>MIN('Dog &amp; Duck Inputs'!$C$4,IF(S99&lt;$B$11,$B$4*SIN(S99/$B$4),$B$4+MAX(0,S99-$B$11)))</f>
        <v>50</v>
      </c>
      <c r="AH99">
        <f ca="1">MIN(V99+PI(),$B$12)</f>
        <v>4.7123889803846897</v>
      </c>
      <c r="AI99">
        <f>MIN('Dog &amp; Duck Inputs'!$C$4,IF(S99&lt;Calc!$B$11,Calc!$B$4*SIN(S99*(1/Calc!$B$4)),SQRT(AK99^2+$B$4^2)))</f>
        <v>50</v>
      </c>
      <c r="AJ99">
        <f>IF(S99&lt;Calc!$B$11,V99+(PI()),MIN($B$12+ACOS($B$4/SQRT(AK99^2+$B$4^2)),$B$13))</f>
        <v>6.0818273863892554</v>
      </c>
      <c r="AK99">
        <f>MAX(S99-$B$11,0)</f>
        <v>79.292036732051031</v>
      </c>
      <c r="AP99">
        <f>MIN($B$5*$S99/'Dog &amp; Duck Inputs'!$C$4,$B$12)</f>
        <v>4.7123889803846897</v>
      </c>
      <c r="AQ99">
        <f>MIN($B$5*$S99/'Dog &amp; Duck Inputs'!$C$4,$B$13)</f>
        <v>6.0818273863892554</v>
      </c>
    </row>
    <row r="100" spans="18:43" x14ac:dyDescent="0.25">
      <c r="R100">
        <v>96</v>
      </c>
      <c r="S100">
        <f>IF($R100&lt;='Dog &amp; Duck Inputs'!$C$13,$R100,NA())</f>
        <v>96</v>
      </c>
      <c r="U100">
        <f>'Dog &amp; Duck Inputs'!$C$4</f>
        <v>50</v>
      </c>
      <c r="V100">
        <f t="shared" ca="1" si="19"/>
        <v>6.0818273863892554</v>
      </c>
      <c r="W100">
        <f t="shared" ca="1" si="21"/>
        <v>48.989794855663561</v>
      </c>
      <c r="X100">
        <f t="shared" ca="1" si="22"/>
        <v>-10.000000000000016</v>
      </c>
      <c r="Z100">
        <f t="shared" ca="1" si="20"/>
        <v>50</v>
      </c>
      <c r="AA100">
        <f t="shared" ca="1" si="18"/>
        <v>6.0818273863892554</v>
      </c>
      <c r="AB100">
        <f t="shared" ca="1" si="23"/>
        <v>48.989794855663561</v>
      </c>
      <c r="AC100">
        <f t="shared" ca="1" si="24"/>
        <v>-10.000000000000016</v>
      </c>
      <c r="AD100" s="6"/>
      <c r="AE100">
        <f ca="1">IF(SUM(AE$3:AE99)&gt;=1,0,IF(AND(Z100='Dog &amp; Duck Inputs'!$C$4,AA100&gt;V100),1,IF(AND(U100=Z100,V100=AA100),1,0)))</f>
        <v>0</v>
      </c>
      <c r="AG100">
        <f>MIN('Dog &amp; Duck Inputs'!$C$4,IF(S100&lt;$B$11,$B$4*SIN(S100/$B$4),$B$4+MAX(0,S100-$B$11)))</f>
        <v>50</v>
      </c>
      <c r="AH100">
        <f ca="1">MIN(V100+PI(),$B$12)</f>
        <v>4.7123889803846897</v>
      </c>
      <c r="AI100">
        <f>MIN('Dog &amp; Duck Inputs'!$C$4,IF(S100&lt;Calc!$B$11,Calc!$B$4*SIN(S100*(1/Calc!$B$4)),SQRT(AK100^2+$B$4^2)))</f>
        <v>50</v>
      </c>
      <c r="AJ100">
        <f>IF(S100&lt;Calc!$B$11,V100+(PI()),MIN($B$12+ACOS($B$4/SQRT(AK100^2+$B$4^2)),$B$13))</f>
        <v>6.0818273863892554</v>
      </c>
      <c r="AK100">
        <f>MAX(S100-$B$11,0)</f>
        <v>80.292036732051031</v>
      </c>
      <c r="AP100">
        <f>MIN($B$5*$S100/'Dog &amp; Duck Inputs'!$C$4,$B$12)</f>
        <v>4.7123889803846897</v>
      </c>
      <c r="AQ100">
        <f>MIN($B$5*$S100/'Dog &amp; Duck Inputs'!$C$4,$B$13)</f>
        <v>6.0818273863892554</v>
      </c>
    </row>
    <row r="101" spans="18:43" x14ac:dyDescent="0.25">
      <c r="R101">
        <v>97</v>
      </c>
      <c r="S101">
        <f>IF($R101&lt;='Dog &amp; Duck Inputs'!$C$13,$R101,NA())</f>
        <v>97</v>
      </c>
      <c r="U101">
        <f>'Dog &amp; Duck Inputs'!$C$4</f>
        <v>50</v>
      </c>
      <c r="V101">
        <f t="shared" ca="1" si="19"/>
        <v>6.0818273863892554</v>
      </c>
      <c r="W101">
        <f t="shared" ref="W101:W104" ca="1" si="25">U101*COS(V101)</f>
        <v>48.989794855663561</v>
      </c>
      <c r="X101">
        <f t="shared" ref="X101:X104" ca="1" si="26">U101*SIN(V101)</f>
        <v>-10.000000000000016</v>
      </c>
      <c r="Z101">
        <f t="shared" ca="1" si="20"/>
        <v>50</v>
      </c>
      <c r="AA101">
        <f t="shared" ca="1" si="18"/>
        <v>6.0818273863892554</v>
      </c>
      <c r="AB101">
        <f t="shared" ref="AB101:AB104" ca="1" si="27">Z101*COS(AA101)</f>
        <v>48.989794855663561</v>
      </c>
      <c r="AC101">
        <f t="shared" ref="AC101:AC104" ca="1" si="28">Z101*SIN(AA101)</f>
        <v>-10.000000000000016</v>
      </c>
      <c r="AD101" s="6"/>
      <c r="AE101">
        <f ca="1">IF(SUM(AE$3:AE100)&gt;=1,0,IF(AND(Z101='Dog &amp; Duck Inputs'!$C$4,AA101&gt;V101),1,IF(AND(U101=Z101,V101=AA101),1,0)))</f>
        <v>0</v>
      </c>
      <c r="AG101">
        <f>MIN('Dog &amp; Duck Inputs'!$C$4,IF(S101&lt;$B$11,$B$4*SIN(S101/$B$4),$B$4+MAX(0,S101-$B$11)))</f>
        <v>50</v>
      </c>
      <c r="AH101">
        <f ca="1">MIN(V101+PI(),$B$12)</f>
        <v>4.7123889803846897</v>
      </c>
      <c r="AI101">
        <f>MIN('Dog &amp; Duck Inputs'!$C$4,IF(S101&lt;Calc!$B$11,Calc!$B$4*SIN(S101*(1/Calc!$B$4)),SQRT(AK101^2+$B$4^2)))</f>
        <v>50</v>
      </c>
      <c r="AJ101">
        <f>IF(S101&lt;Calc!$B$11,V101+(PI()),MIN($B$12+ACOS($B$4/SQRT(AK101^2+$B$4^2)),$B$13))</f>
        <v>6.0818273863892554</v>
      </c>
      <c r="AK101">
        <f>MAX(S101-$B$11,0)</f>
        <v>81.292036732051031</v>
      </c>
      <c r="AP101">
        <f>MIN($B$5*$S101/'Dog &amp; Duck Inputs'!$C$4,$B$12)</f>
        <v>4.7123889803846897</v>
      </c>
      <c r="AQ101">
        <f>MIN($B$5*$S101/'Dog &amp; Duck Inputs'!$C$4,$B$13)</f>
        <v>6.0818273863892554</v>
      </c>
    </row>
    <row r="102" spans="18:43" x14ac:dyDescent="0.25">
      <c r="R102">
        <v>98</v>
      </c>
      <c r="S102">
        <f>IF($R102&lt;='Dog &amp; Duck Inputs'!$C$13,$R102,NA())</f>
        <v>98</v>
      </c>
      <c r="U102">
        <f>'Dog &amp; Duck Inputs'!$C$4</f>
        <v>50</v>
      </c>
      <c r="V102">
        <f t="shared" ca="1" si="19"/>
        <v>6.0818273863892554</v>
      </c>
      <c r="W102">
        <f t="shared" ca="1" si="25"/>
        <v>48.989794855663561</v>
      </c>
      <c r="X102">
        <f t="shared" ca="1" si="26"/>
        <v>-10.000000000000016</v>
      </c>
      <c r="Z102">
        <f t="shared" ca="1" si="20"/>
        <v>50</v>
      </c>
      <c r="AA102">
        <f t="shared" ca="1" si="18"/>
        <v>6.0818273863892554</v>
      </c>
      <c r="AB102">
        <f t="shared" ca="1" si="27"/>
        <v>48.989794855663561</v>
      </c>
      <c r="AC102">
        <f t="shared" ca="1" si="28"/>
        <v>-10.000000000000016</v>
      </c>
      <c r="AD102" s="6"/>
      <c r="AE102">
        <f ca="1">IF(SUM(AE$3:AE101)&gt;=1,0,IF(AND(Z102='Dog &amp; Duck Inputs'!$C$4,AA102&gt;V102),1,IF(AND(U102=Z102,V102=AA102),1,0)))</f>
        <v>0</v>
      </c>
      <c r="AG102">
        <f>MIN('Dog &amp; Duck Inputs'!$C$4,IF(S102&lt;$B$11,$B$4*SIN(S102/$B$4),$B$4+MAX(0,S102-$B$11)))</f>
        <v>50</v>
      </c>
      <c r="AH102">
        <f ca="1">MIN(V102+PI(),$B$12)</f>
        <v>4.7123889803846897</v>
      </c>
      <c r="AI102">
        <f>MIN('Dog &amp; Duck Inputs'!$C$4,IF(S102&lt;Calc!$B$11,Calc!$B$4*SIN(S102*(1/Calc!$B$4)),SQRT(AK102^2+$B$4^2)))</f>
        <v>50</v>
      </c>
      <c r="AJ102">
        <f>IF(S102&lt;Calc!$B$11,V102+(PI()),MIN($B$12+ACOS($B$4/SQRT(AK102^2+$B$4^2)),$B$13))</f>
        <v>6.0818273863892554</v>
      </c>
      <c r="AK102">
        <f>MAX(S102-$B$11,0)</f>
        <v>82.292036732051031</v>
      </c>
      <c r="AP102">
        <f>MIN($B$5*$S102/'Dog &amp; Duck Inputs'!$C$4,$B$12)</f>
        <v>4.7123889803846897</v>
      </c>
      <c r="AQ102">
        <f>MIN($B$5*$S102/'Dog &amp; Duck Inputs'!$C$4,$B$13)</f>
        <v>6.0818273863892554</v>
      </c>
    </row>
    <row r="103" spans="18:43" x14ac:dyDescent="0.25">
      <c r="R103">
        <v>99</v>
      </c>
      <c r="S103">
        <f>IF($R103&lt;='Dog &amp; Duck Inputs'!$C$13,$R103,NA())</f>
        <v>99</v>
      </c>
      <c r="U103">
        <f>'Dog &amp; Duck Inputs'!$C$4</f>
        <v>50</v>
      </c>
      <c r="V103">
        <f t="shared" ca="1" si="19"/>
        <v>6.0818273863892554</v>
      </c>
      <c r="W103">
        <f t="shared" ca="1" si="25"/>
        <v>48.989794855663561</v>
      </c>
      <c r="X103">
        <f t="shared" ca="1" si="26"/>
        <v>-10.000000000000016</v>
      </c>
      <c r="Z103">
        <f t="shared" ca="1" si="20"/>
        <v>50</v>
      </c>
      <c r="AA103">
        <f t="shared" ca="1" si="18"/>
        <v>6.0818273863892554</v>
      </c>
      <c r="AB103">
        <f t="shared" ca="1" si="27"/>
        <v>48.989794855663561</v>
      </c>
      <c r="AC103">
        <f t="shared" ca="1" si="28"/>
        <v>-10.000000000000016</v>
      </c>
      <c r="AD103" s="6"/>
      <c r="AE103">
        <f ca="1">IF(SUM(AE$3:AE102)&gt;=1,0,IF(AND(Z103='Dog &amp; Duck Inputs'!$C$4,AA103&gt;V103),1,IF(AND(U103=Z103,V103=AA103),1,0)))</f>
        <v>0</v>
      </c>
      <c r="AG103">
        <f>MIN('Dog &amp; Duck Inputs'!$C$4,IF(S103&lt;$B$11,$B$4*SIN(S103/$B$4),$B$4+MAX(0,S103-$B$11)))</f>
        <v>50</v>
      </c>
      <c r="AH103">
        <f ca="1">MIN(V103+PI(),$B$12)</f>
        <v>4.7123889803846897</v>
      </c>
      <c r="AI103">
        <f>MIN('Dog &amp; Duck Inputs'!$C$4,IF(S103&lt;Calc!$B$11,Calc!$B$4*SIN(S103*(1/Calc!$B$4)),SQRT(AK103^2+$B$4^2)))</f>
        <v>50</v>
      </c>
      <c r="AJ103">
        <f>IF(S103&lt;Calc!$B$11,V103+(PI()),MIN($B$12+ACOS($B$4/SQRT(AK103^2+$B$4^2)),$B$13))</f>
        <v>6.0818273863892554</v>
      </c>
      <c r="AK103">
        <f>MAX(S103-$B$11,0)</f>
        <v>83.292036732051031</v>
      </c>
      <c r="AP103">
        <f>MIN($B$5*$S103/'Dog &amp; Duck Inputs'!$C$4,$B$12)</f>
        <v>4.7123889803846897</v>
      </c>
      <c r="AQ103">
        <f>MIN($B$5*$S103/'Dog &amp; Duck Inputs'!$C$4,$B$13)</f>
        <v>6.0818273863892554</v>
      </c>
    </row>
    <row r="104" spans="18:43" x14ac:dyDescent="0.25">
      <c r="R104">
        <v>100</v>
      </c>
      <c r="S104">
        <f>IF($R104&lt;='Dog &amp; Duck Inputs'!$C$13,$R104,NA())</f>
        <v>100</v>
      </c>
      <c r="U104">
        <f>'Dog &amp; Duck Inputs'!$C$4</f>
        <v>50</v>
      </c>
      <c r="V104">
        <f t="shared" ca="1" si="19"/>
        <v>6.0818273863892554</v>
      </c>
      <c r="W104">
        <f t="shared" ca="1" si="25"/>
        <v>48.989794855663561</v>
      </c>
      <c r="X104">
        <f t="shared" ca="1" si="26"/>
        <v>-10.000000000000016</v>
      </c>
      <c r="Z104">
        <f t="shared" ca="1" si="20"/>
        <v>50</v>
      </c>
      <c r="AA104">
        <f t="shared" ca="1" si="18"/>
        <v>6.0818273863892554</v>
      </c>
      <c r="AB104">
        <f t="shared" ca="1" si="27"/>
        <v>48.989794855663561</v>
      </c>
      <c r="AC104">
        <f t="shared" ca="1" si="28"/>
        <v>-10.000000000000016</v>
      </c>
      <c r="AD104" s="6"/>
      <c r="AE104">
        <f ca="1">IF(SUM(AE$3:AE103)&gt;=1,0,IF(AND(Z104='Dog &amp; Duck Inputs'!$C$4,AA104&gt;V104),1,IF(AND(U104=Z104,V104=AA104),1,0)))</f>
        <v>0</v>
      </c>
      <c r="AG104">
        <f>MIN('Dog &amp; Duck Inputs'!$C$4,IF(S104&lt;$B$11,$B$4*SIN(S104/$B$4),$B$4+MAX(0,S104-$B$11)))</f>
        <v>50</v>
      </c>
      <c r="AH104">
        <f ca="1">MIN(V104+PI(),$B$12)</f>
        <v>4.7123889803846897</v>
      </c>
      <c r="AI104">
        <f>MIN('Dog &amp; Duck Inputs'!$C$4,IF(S104&lt;Calc!$B$11,Calc!$B$4*SIN(S104*(1/Calc!$B$4)),SQRT(AK104^2+$B$4^2)))</f>
        <v>50</v>
      </c>
      <c r="AJ104">
        <f>IF(S104&lt;Calc!$B$11,V104+(PI()),MIN($B$12+ACOS($B$4/SQRT(AK104^2+$B$4^2)),$B$13))</f>
        <v>6.0818273863892554</v>
      </c>
      <c r="AK104">
        <f>MAX(S104-$B$11,0)</f>
        <v>84.292036732051031</v>
      </c>
      <c r="AP104">
        <f>MIN($B$5*$S104/'Dog &amp; Duck Inputs'!$C$4,$B$12)</f>
        <v>4.7123889803846897</v>
      </c>
      <c r="AQ104">
        <f>MIN($B$5*$S104/'Dog &amp; Duck Inputs'!$C$4,$B$13)</f>
        <v>6.0818273863892554</v>
      </c>
    </row>
  </sheetData>
  <mergeCells count="2">
    <mergeCell ref="D3:F3"/>
    <mergeCell ref="D4:E4"/>
  </mergeCells>
  <dataValidations count="1">
    <dataValidation type="list" allowBlank="1" showInputMessage="1" showErrorMessage="1" sqref="C16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Dog &amp; Duck Inputs</vt:lpstr>
      <vt:lpstr>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Kapustynskyj</dc:creator>
  <cp:lastModifiedBy>Richard Kapustynskyj</cp:lastModifiedBy>
  <dcterms:created xsi:type="dcterms:W3CDTF">2016-02-13T11:26:50Z</dcterms:created>
  <dcterms:modified xsi:type="dcterms:W3CDTF">2016-02-24T19:46:44Z</dcterms:modified>
</cp:coreProperties>
</file>